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itishcouncil.sharepoint.com/sites/ArtsNepal/Shared Documents/General/Procurement And Finance/RFP/RFP WOW Nepali - Lumbini Festival Management/"/>
    </mc:Choice>
  </mc:AlternateContent>
  <xr:revisionPtr revIDLastSave="11" documentId="11_4A0D980E0FB54BF2A90454A822D779C539B39AEC" xr6:coauthVersionLast="46" xr6:coauthVersionMax="46" xr10:uidLastSave="{79B46788-02D7-42C8-9B8F-6A223C01FC4E}"/>
  <bookViews>
    <workbookView xWindow="-120" yWindow="-120" windowWidth="29040" windowHeight="15840" activeTab="1" xr2:uid="{00000000-000D-0000-FFFF-FFFF00000000}"/>
  </bookViews>
  <sheets>
    <sheet name="Pricing details" sheetId="1" r:id="rId1"/>
    <sheet name="Revised" sheetId="4" r:id="rId2"/>
    <sheet name="Sheet1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4" l="1"/>
  <c r="C60" i="4" l="1"/>
  <c r="C17" i="4" l="1"/>
  <c r="C57" i="4"/>
  <c r="C56" i="4"/>
  <c r="C26" i="4"/>
  <c r="E130" i="4" l="1"/>
  <c r="E131" i="4" l="1"/>
  <c r="E132" i="4" s="1"/>
  <c r="E133" i="4" s="1"/>
  <c r="E134" i="4" s="1"/>
  <c r="D86" i="1"/>
  <c r="D84" i="1"/>
  <c r="D83" i="1"/>
  <c r="D68" i="1"/>
  <c r="E65" i="1"/>
  <c r="D65" i="1"/>
  <c r="D64" i="1"/>
  <c r="D46" i="1"/>
  <c r="D45" i="1"/>
  <c r="C45" i="1"/>
  <c r="D39" i="1"/>
  <c r="C39" i="1"/>
  <c r="D36" i="1"/>
  <c r="D35" i="1"/>
  <c r="E7" i="1"/>
  <c r="D71" i="1" l="1"/>
  <c r="E57" i="1"/>
  <c r="E60" i="1"/>
  <c r="D31" i="1"/>
  <c r="E49" i="1"/>
  <c r="E56" i="1"/>
  <c r="E84" i="1" l="1"/>
  <c r="D11" i="1"/>
  <c r="E11" i="1"/>
  <c r="D88" i="1"/>
  <c r="E76" i="1"/>
  <c r="D82" i="1"/>
  <c r="D61" i="1"/>
  <c r="E45" i="1"/>
  <c r="E39" i="1"/>
  <c r="E97" i="1"/>
  <c r="D75" i="1"/>
  <c r="E75" i="1" s="1"/>
  <c r="D10" i="1"/>
  <c r="E94" i="1" l="1"/>
  <c r="E92" i="1"/>
  <c r="E74" i="1"/>
  <c r="E73" i="1"/>
  <c r="E96" i="1"/>
  <c r="D91" i="1"/>
  <c r="E91" i="1" s="1"/>
  <c r="E89" i="1"/>
  <c r="E83" i="1"/>
  <c r="D69" i="1"/>
  <c r="E54" i="1" l="1"/>
  <c r="E52" i="1"/>
  <c r="D50" i="1"/>
  <c r="E50" i="1" s="1"/>
  <c r="D47" i="1"/>
  <c r="E47" i="1" s="1"/>
  <c r="E46" i="1"/>
  <c r="D41" i="1"/>
  <c r="E41" i="1" s="1"/>
  <c r="D40" i="1"/>
  <c r="E40" i="1" s="1"/>
  <c r="E31" i="1"/>
  <c r="E16" i="1"/>
  <c r="D13" i="1"/>
  <c r="E13" i="1" s="1"/>
  <c r="D12" i="1"/>
  <c r="E12" i="1" s="1"/>
  <c r="E10" i="1"/>
  <c r="E6" i="1"/>
  <c r="E8" i="1"/>
  <c r="E5" i="1"/>
  <c r="E55" i="1" l="1"/>
  <c r="E26" i="1"/>
  <c r="E69" i="1"/>
  <c r="E28" i="1"/>
  <c r="E29" i="1"/>
  <c r="E30" i="1"/>
  <c r="E27" i="1"/>
  <c r="D22" i="1"/>
  <c r="E22" i="1" s="1"/>
  <c r="E17" i="1"/>
  <c r="D79" i="1"/>
  <c r="E72" i="1"/>
  <c r="E59" i="1" l="1"/>
  <c r="E36" i="1" l="1"/>
  <c r="D19" i="1"/>
  <c r="D33" i="1"/>
  <c r="E71" i="1"/>
  <c r="E61" i="1"/>
  <c r="E62" i="1"/>
  <c r="D43" i="1"/>
  <c r="D42" i="1"/>
  <c r="E87" i="1" l="1"/>
  <c r="E88" i="1"/>
  <c r="E86" i="1"/>
  <c r="E78" i="1"/>
  <c r="E79" i="1"/>
  <c r="D81" i="1"/>
  <c r="E81" i="1" s="1"/>
  <c r="E82" i="1"/>
  <c r="D80" i="1"/>
  <c r="E80" i="1" s="1"/>
  <c r="E67" i="1"/>
  <c r="E68" i="1"/>
  <c r="D70" i="1"/>
  <c r="E70" i="1" s="1"/>
  <c r="E64" i="1"/>
  <c r="D66" i="1"/>
  <c r="E66" i="1" s="1"/>
  <c r="E33" i="1"/>
  <c r="D24" i="1"/>
  <c r="E24" i="1" s="1"/>
  <c r="D21" i="1"/>
  <c r="E21" i="1" s="1"/>
  <c r="E19" i="1"/>
  <c r="E18" i="1"/>
  <c r="E63" i="1"/>
  <c r="E43" i="1" l="1"/>
  <c r="E42" i="1"/>
  <c r="C35" i="1" l="1"/>
  <c r="E35" i="1" s="1"/>
  <c r="E98" i="1" s="1"/>
  <c r="E99" i="1" s="1"/>
  <c r="E100" i="1" s="1"/>
  <c r="E101" i="1" s="1"/>
  <c r="E102" i="1" s="1"/>
</calcChain>
</file>

<file path=xl/sharedStrings.xml><?xml version="1.0" encoding="utf-8"?>
<sst xmlns="http://schemas.openxmlformats.org/spreadsheetml/2006/main" count="347" uniqueCount="228">
  <si>
    <t>S.N.</t>
  </si>
  <si>
    <t>ANNEX - 3 PRICING APPROACH</t>
  </si>
  <si>
    <t>Service Detail</t>
  </si>
  <si>
    <t>Remarks</t>
  </si>
  <si>
    <t>Unit Price</t>
  </si>
  <si>
    <t>Total Price</t>
  </si>
  <si>
    <t>Specification</t>
  </si>
  <si>
    <t>TOTAL INCLUDING VAT</t>
  </si>
  <si>
    <t>For the supply of Event Management Services for WOW Madhesh in Janakpur, Nepal to the British Council</t>
  </si>
  <si>
    <t>1. Documentation</t>
  </si>
  <si>
    <t>Photography team remuneration</t>
  </si>
  <si>
    <t>Documentary team TADA</t>
  </si>
  <si>
    <t>Documentary team remuneration</t>
  </si>
  <si>
    <t>Photography team TADA</t>
  </si>
  <si>
    <t>2. Interpretation</t>
  </si>
  <si>
    <t>Interpreters</t>
  </si>
  <si>
    <t>Translation Service Team TADA</t>
  </si>
  <si>
    <t>Interpreters TADA</t>
  </si>
  <si>
    <t>3. Fabrication</t>
  </si>
  <si>
    <t>Main stage</t>
  </si>
  <si>
    <t>For breakout session in Bibha Mandap</t>
  </si>
  <si>
    <t>I. Main Stage Area</t>
  </si>
  <si>
    <t>II.Breakout Session</t>
  </si>
  <si>
    <t xml:space="preserve">In bites </t>
  </si>
  <si>
    <t>On string</t>
  </si>
  <si>
    <t>Painted wooden pedestals for display of Exhibits</t>
  </si>
  <si>
    <t>Fabricate standing walls for exhibition</t>
  </si>
  <si>
    <t>V. WOW Hub</t>
  </si>
  <si>
    <t>VI. Seatings</t>
  </si>
  <si>
    <t>Hire chairs</t>
  </si>
  <si>
    <t>For Talks, bites, speed mentoring, marketplace and wow hub</t>
  </si>
  <si>
    <t>4. Equipments</t>
  </si>
  <si>
    <t xml:space="preserve">LED Screen </t>
  </si>
  <si>
    <t>Main Stage</t>
  </si>
  <si>
    <t>Spot lights and LED lights</t>
  </si>
  <si>
    <t>Sound with PA System</t>
  </si>
  <si>
    <t xml:space="preserve">Pin mics </t>
  </si>
  <si>
    <t>Cordless Mics</t>
  </si>
  <si>
    <t>II.Bites</t>
  </si>
  <si>
    <t>Sound system with PA</t>
  </si>
  <si>
    <t>Battery Powered PA system</t>
  </si>
  <si>
    <t>PA System coonecting with venues</t>
  </si>
  <si>
    <t>IV. Decorations</t>
  </si>
  <si>
    <t>III. Marketplace</t>
  </si>
  <si>
    <t>Lights arrangement and electricity supply</t>
  </si>
  <si>
    <t>40 units</t>
  </si>
  <si>
    <t>V. Overall</t>
  </si>
  <si>
    <t>Lights arrangement</t>
  </si>
  <si>
    <t>For Overall venue, pathways, entrance</t>
  </si>
  <si>
    <t>5. Manage</t>
  </si>
  <si>
    <t>Arrangement of fire extinguishers</t>
  </si>
  <si>
    <t>Public bathrooms</t>
  </si>
  <si>
    <t>Nocturnal Shuttle service (Coaster bus)</t>
  </si>
  <si>
    <t>Sanitation products</t>
  </si>
  <si>
    <t>Handwash , toilet papers, paper towels</t>
  </si>
  <si>
    <t>5.1.1</t>
  </si>
  <si>
    <t>3.1.1</t>
  </si>
  <si>
    <t>3.1.2</t>
  </si>
  <si>
    <t>3.1.3</t>
  </si>
  <si>
    <t>3.1.4</t>
  </si>
  <si>
    <t>5.1.2</t>
  </si>
  <si>
    <t>Packed Lunch</t>
  </si>
  <si>
    <t>5.1.3</t>
  </si>
  <si>
    <t>Water stations</t>
  </si>
  <si>
    <t>5.1.4</t>
  </si>
  <si>
    <t>Stage with carpeted flooring and ramps</t>
  </si>
  <si>
    <t>6. HR Remuneration</t>
  </si>
  <si>
    <t>Event supervisors</t>
  </si>
  <si>
    <t>Event support team</t>
  </si>
  <si>
    <t>Event team transportation from Kathmandu</t>
  </si>
  <si>
    <t>For inclement weather</t>
  </si>
  <si>
    <t>Contingency</t>
  </si>
  <si>
    <t>Translation service with Booth</t>
  </si>
  <si>
    <t>300 headsets</t>
  </si>
  <si>
    <t>3.1.0</t>
  </si>
  <si>
    <t>4.1.0</t>
  </si>
  <si>
    <t>4.1.1</t>
  </si>
  <si>
    <t>4.1.2</t>
  </si>
  <si>
    <t>5.1.0</t>
  </si>
  <si>
    <t>Insurance of touch screen TV</t>
  </si>
  <si>
    <t>8. Contingency</t>
  </si>
  <si>
    <t>7. Pre event activities</t>
  </si>
  <si>
    <t>Mic announcement in rickshaw</t>
  </si>
  <si>
    <t>Event Coordinator</t>
  </si>
  <si>
    <t>WOW Festival Madesh,2019</t>
  </si>
  <si>
    <t>Date</t>
  </si>
  <si>
    <t>S. No.</t>
  </si>
  <si>
    <t>Agendas</t>
  </si>
  <si>
    <t>Sun</t>
  </si>
  <si>
    <t>Mon</t>
  </si>
  <si>
    <t>Tue</t>
  </si>
  <si>
    <t>Wed</t>
  </si>
  <si>
    <t>Thu</t>
  </si>
  <si>
    <t>Fri</t>
  </si>
  <si>
    <t>Sat</t>
  </si>
  <si>
    <t>Pre Hype Poster placement</t>
  </si>
  <si>
    <t xml:space="preserve">Pre hype mic announcement </t>
  </si>
  <si>
    <t>Pre Event team movement</t>
  </si>
  <si>
    <t xml:space="preserve">Event </t>
  </si>
  <si>
    <t>Event closure and pack up</t>
  </si>
  <si>
    <t>Tents (sq ft)</t>
  </si>
  <si>
    <t>Cushions</t>
  </si>
  <si>
    <t>Stalls (8X8X8ft)</t>
  </si>
  <si>
    <t>Build up tent (Sq. Ft)</t>
  </si>
  <si>
    <t>Delegate tent (sq. ft)</t>
  </si>
  <si>
    <t>Transportation service on stand</t>
  </si>
  <si>
    <t>Event team DA on event day</t>
  </si>
  <si>
    <t xml:space="preserve">Production for Poster placement </t>
  </si>
  <si>
    <t>HR for product placement</t>
  </si>
  <si>
    <t>5.1.5</t>
  </si>
  <si>
    <t>5.1.6</t>
  </si>
  <si>
    <t>3.1.5</t>
  </si>
  <si>
    <t>Hire table for tents</t>
  </si>
  <si>
    <t>Artistic entrance gate  (20ftX 16ft)</t>
  </si>
  <si>
    <t>320 sq ft</t>
  </si>
  <si>
    <t>the price mentioned is quoted if in case the extinguisher is used or else the price is at actual</t>
  </si>
  <si>
    <t>For 2 days prior the event</t>
  </si>
  <si>
    <t>Radio announcement in local radio</t>
  </si>
  <si>
    <t xml:space="preserve">Carpet </t>
  </si>
  <si>
    <t>Includes insurance of travelling and event day</t>
  </si>
  <si>
    <t>Total</t>
  </si>
  <si>
    <t>Hire discreet sofas &amp; Pedestals (Sofa Set)</t>
  </si>
  <si>
    <t>Fabric walls  (Sq ft)</t>
  </si>
  <si>
    <t>Colored ribbons (Meter)</t>
  </si>
  <si>
    <t>Fabric walls  (meters)</t>
  </si>
  <si>
    <t>Pre event opening dinner (non veg)</t>
  </si>
  <si>
    <t xml:space="preserve">Power back up (63KV) </t>
  </si>
  <si>
    <t>Power backup (20KV)</t>
  </si>
  <si>
    <t>WOW festival flags (sq. Ft.)</t>
  </si>
  <si>
    <t>4.1.3</t>
  </si>
  <si>
    <t>Walkie talkie</t>
  </si>
  <si>
    <t>6 per team</t>
  </si>
  <si>
    <t>3 per team</t>
  </si>
  <si>
    <t>3 night 4 days</t>
  </si>
  <si>
    <t>28ft X 16ft X 4ft</t>
  </si>
  <si>
    <t>to make a singular entry/exit points</t>
  </si>
  <si>
    <t>III. Pop up performance</t>
  </si>
  <si>
    <t>IV. Market place</t>
  </si>
  <si>
    <t>For coordination and supervision</t>
  </si>
  <si>
    <t>8. Logistics Transportation</t>
  </si>
  <si>
    <t>Logistics Transportation for sound, translation booth, equipments etc</t>
  </si>
  <si>
    <t>Fuel for truck</t>
  </si>
  <si>
    <t>ID tags</t>
  </si>
  <si>
    <t>Stationery</t>
  </si>
  <si>
    <t>9. Venue Cost</t>
  </si>
  <si>
    <t>Baudhi temple, ram mandir area</t>
  </si>
  <si>
    <t>4 in main stage area and 4 for bites</t>
  </si>
  <si>
    <t>5.1.7</t>
  </si>
  <si>
    <t xml:space="preserve">First aid </t>
  </si>
  <si>
    <t>Set</t>
  </si>
  <si>
    <t>set</t>
  </si>
  <si>
    <t>All venues are FOC, but expect Donations</t>
  </si>
  <si>
    <t>Contingency for Inclement weather</t>
  </si>
  <si>
    <t>for 2 days</t>
  </si>
  <si>
    <t>for 3 nights</t>
  </si>
  <si>
    <t>Hotel and accommodation with breakfast (Standard rooms)</t>
  </si>
  <si>
    <t>Event team DA &amp; accomodation</t>
  </si>
  <si>
    <t>5.1.8</t>
  </si>
  <si>
    <t>Wicker Shelves</t>
  </si>
  <si>
    <t>Hire Sofa and fabricate pedestal</t>
  </si>
  <si>
    <t xml:space="preserve">5 days </t>
  </si>
  <si>
    <t>Sound,lights and LED team DA</t>
  </si>
  <si>
    <t>4 nights 5 days</t>
  </si>
  <si>
    <t>Agency Coordination charge (15%)</t>
  </si>
  <si>
    <t>After agency coordination charge</t>
  </si>
  <si>
    <t>4.1.4</t>
  </si>
  <si>
    <t>Physical activity involving larger group</t>
  </si>
  <si>
    <t xml:space="preserve">The gates will be made out of cloth were local womens will design the theme </t>
  </si>
  <si>
    <t>The public toilet is only available in Janakimandir. Charge applicable for cleaning</t>
  </si>
  <si>
    <t>4.1.5</t>
  </si>
  <si>
    <t>Laptop and printer for hire</t>
  </si>
  <si>
    <t>Includes stationery for printings</t>
  </si>
  <si>
    <t>Visitors Registration booths setup</t>
  </si>
  <si>
    <t xml:space="preserve">Setup </t>
  </si>
  <si>
    <t>Generator hire with fuel</t>
  </si>
  <si>
    <t>Hiace hire with fuel</t>
  </si>
  <si>
    <t>VAT @ 13%</t>
  </si>
  <si>
    <t>Chairs</t>
  </si>
  <si>
    <t>Hire table for placement in Stalls</t>
  </si>
  <si>
    <t>Hire chairs for stalls</t>
  </si>
  <si>
    <t>Partition in Delegate room for green Room</t>
  </si>
  <si>
    <t>Water Stations</t>
  </si>
  <si>
    <t xml:space="preserve">Dustbins </t>
  </si>
  <si>
    <t xml:space="preserve">Gate </t>
  </si>
  <si>
    <t>II.Breakout Session(Boudhimai Mandir)</t>
  </si>
  <si>
    <t>Telepromter</t>
  </si>
  <si>
    <t>Hire Chairs</t>
  </si>
  <si>
    <t xml:space="preserve">Hire table </t>
  </si>
  <si>
    <t>Water Station</t>
  </si>
  <si>
    <t>Branding</t>
  </si>
  <si>
    <t>Ramp</t>
  </si>
  <si>
    <t>Generator</t>
  </si>
  <si>
    <t>Display for exhibition</t>
  </si>
  <si>
    <t>Build up tent (24X24ft)</t>
  </si>
  <si>
    <t>Closed Room (10ftX10ft)</t>
  </si>
  <si>
    <t>Delegate tent (20X20ft)</t>
  </si>
  <si>
    <t>Hire Carpets  (24X24ft)</t>
  </si>
  <si>
    <t>3.Areas</t>
  </si>
  <si>
    <t>I. Main Stage Area (Janaki Mandir)</t>
  </si>
  <si>
    <t>III. Wow Hub (Ram Mandir)</t>
  </si>
  <si>
    <t>4. Decorations</t>
  </si>
  <si>
    <t>IV. Podcast</t>
  </si>
  <si>
    <t>Hire Cart (Rath)</t>
  </si>
  <si>
    <t>Catering Food service</t>
  </si>
  <si>
    <t>V. Speed Mentoring (Bibhamandap)</t>
  </si>
  <si>
    <t>Hire low tables</t>
  </si>
  <si>
    <t>Registration Booth Setup</t>
  </si>
  <si>
    <t>Setup photobooth</t>
  </si>
  <si>
    <t>Vi. Pop up performance</t>
  </si>
  <si>
    <t>Brandings</t>
  </si>
  <si>
    <t>5. Overall</t>
  </si>
  <si>
    <t>Registration Setup</t>
  </si>
  <si>
    <t>Security Personnels</t>
  </si>
  <si>
    <t>CCTV Setup</t>
  </si>
  <si>
    <t>VII. Basket Exhibition(Backside of Ram Mandir)</t>
  </si>
  <si>
    <t>Setup for Exhibition</t>
  </si>
  <si>
    <t>Hire Labour Charge with disposals</t>
  </si>
  <si>
    <t>6. Manage</t>
  </si>
  <si>
    <t>7. HR Remuneration</t>
  </si>
  <si>
    <t>8. Pre event activities</t>
  </si>
  <si>
    <t>9. Logistics Transportation</t>
  </si>
  <si>
    <t>10. Venue Cost</t>
  </si>
  <si>
    <t>11. Contingency</t>
  </si>
  <si>
    <t>20ft X 20ft X 4ft</t>
  </si>
  <si>
    <t>Seating arrangement</t>
  </si>
  <si>
    <t>HR for poster placement</t>
  </si>
  <si>
    <t>Signages at strategic locations</t>
  </si>
  <si>
    <t>Water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</si>
</sst>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7B7B7B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333F4F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left" vertical="center"/>
    </xf>
    <xf numFmtId="16" fontId="11" fillId="9" borderId="11" xfId="0" applyNumberFormat="1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10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12" borderId="11" xfId="0" applyFont="1" applyFill="1" applyBorder="1" applyAlignment="1">
      <alignment horizontal="center" vertical="center"/>
    </xf>
    <xf numFmtId="0" fontId="12" fillId="13" borderId="11" xfId="0" applyFont="1" applyFill="1" applyBorder="1" applyAlignment="1">
      <alignment horizontal="center" vertical="center"/>
    </xf>
    <xf numFmtId="0" fontId="12" fillId="14" borderId="11" xfId="0" applyFont="1" applyFill="1" applyBorder="1" applyAlignment="1">
      <alignment horizontal="center" vertical="center"/>
    </xf>
    <xf numFmtId="0" fontId="12" fillId="0" borderId="11" xfId="0" applyFont="1" applyBorder="1" applyAlignment="1">
      <alignment vertical="center"/>
    </xf>
    <xf numFmtId="0" fontId="12" fillId="15" borderId="1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16" borderId="0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vertical="center"/>
    </xf>
    <xf numFmtId="0" fontId="3" fillId="16" borderId="0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3" fontId="6" fillId="0" borderId="1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vertical="center"/>
    </xf>
    <xf numFmtId="0" fontId="5" fillId="5" borderId="18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0" fontId="6" fillId="4" borderId="17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vertical="center"/>
    </xf>
    <xf numFmtId="0" fontId="5" fillId="4" borderId="18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5" borderId="18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vertical="center"/>
    </xf>
    <xf numFmtId="0" fontId="6" fillId="6" borderId="17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vertical="center"/>
    </xf>
    <xf numFmtId="0" fontId="5" fillId="4" borderId="18" xfId="0" applyFont="1" applyFill="1" applyBorder="1" applyAlignment="1">
      <alignment horizontal="left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165" fontId="6" fillId="4" borderId="1" xfId="1" applyNumberFormat="1" applyFont="1" applyFill="1" applyBorder="1" applyAlignment="1">
      <alignment horizontal="left" vertical="center"/>
    </xf>
    <xf numFmtId="165" fontId="6" fillId="4" borderId="1" xfId="1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horizontal="right" vertical="center"/>
    </xf>
    <xf numFmtId="165" fontId="6" fillId="5" borderId="1" xfId="1" applyNumberFormat="1" applyFont="1" applyFill="1" applyBorder="1" applyAlignment="1">
      <alignment vertical="center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165" fontId="2" fillId="5" borderId="3" xfId="1" applyNumberFormat="1" applyFont="1" applyFill="1" applyBorder="1" applyAlignment="1">
      <alignment horizontal="right" vertical="center"/>
    </xf>
    <xf numFmtId="165" fontId="2" fillId="5" borderId="3" xfId="1" applyNumberFormat="1" applyFont="1" applyFill="1" applyBorder="1" applyAlignment="1">
      <alignment vertical="center"/>
    </xf>
    <xf numFmtId="165" fontId="7" fillId="2" borderId="15" xfId="1" applyNumberFormat="1" applyFont="1" applyFill="1" applyBorder="1" applyAlignment="1">
      <alignment horizontal="right" vertical="center" wrapText="1"/>
    </xf>
    <xf numFmtId="165" fontId="7" fillId="3" borderId="15" xfId="1" applyNumberFormat="1" applyFont="1" applyFill="1" applyBorder="1" applyAlignment="1" applyProtection="1">
      <alignment horizontal="center" vertical="center" wrapText="1"/>
    </xf>
    <xf numFmtId="165" fontId="5" fillId="5" borderId="1" xfId="1" applyNumberFormat="1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horizontal="right" vertical="center"/>
    </xf>
    <xf numFmtId="165" fontId="5" fillId="4" borderId="1" xfId="1" applyNumberFormat="1" applyFont="1" applyFill="1" applyBorder="1" applyAlignment="1">
      <alignment vertical="center"/>
    </xf>
    <xf numFmtId="165" fontId="6" fillId="6" borderId="1" xfId="1" applyNumberFormat="1" applyFont="1" applyFill="1" applyBorder="1" applyAlignment="1">
      <alignment horizontal="right" vertical="center"/>
    </xf>
    <xf numFmtId="165" fontId="6" fillId="6" borderId="1" xfId="1" applyNumberFormat="1" applyFont="1" applyFill="1" applyBorder="1" applyAlignment="1">
      <alignment vertical="center"/>
    </xf>
    <xf numFmtId="165" fontId="7" fillId="4" borderId="1" xfId="1" applyNumberFormat="1" applyFont="1" applyFill="1" applyBorder="1" applyAlignment="1">
      <alignment horizontal="left" vertical="center"/>
    </xf>
    <xf numFmtId="165" fontId="7" fillId="4" borderId="20" xfId="1" applyNumberFormat="1" applyFont="1" applyFill="1" applyBorder="1" applyAlignment="1">
      <alignment horizontal="center" vertical="center"/>
    </xf>
    <xf numFmtId="165" fontId="3" fillId="6" borderId="0" xfId="1" applyNumberFormat="1" applyFont="1" applyFill="1" applyAlignment="1">
      <alignment horizontal="right" vertical="center"/>
    </xf>
    <xf numFmtId="165" fontId="3" fillId="6" borderId="0" xfId="1" applyNumberFormat="1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Fill="1" applyAlignment="1">
      <alignment horizontal="center" vertical="center"/>
    </xf>
    <xf numFmtId="43" fontId="7" fillId="4" borderId="1" xfId="1" applyNumberFormat="1" applyFont="1" applyFill="1" applyBorder="1" applyAlignment="1">
      <alignment horizontal="left" vertical="center"/>
    </xf>
    <xf numFmtId="43" fontId="7" fillId="4" borderId="1" xfId="1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vertical="center"/>
    </xf>
    <xf numFmtId="0" fontId="5" fillId="5" borderId="0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center" vertical="center"/>
    </xf>
    <xf numFmtId="165" fontId="5" fillId="5" borderId="0" xfId="1" applyNumberFormat="1" applyFont="1" applyFill="1" applyBorder="1" applyAlignment="1">
      <alignment horizontal="right" vertical="center"/>
    </xf>
    <xf numFmtId="165" fontId="5" fillId="5" borderId="0" xfId="1" applyNumberFormat="1" applyFont="1" applyFill="1" applyBorder="1" applyAlignment="1">
      <alignment vertical="center"/>
    </xf>
    <xf numFmtId="0" fontId="6" fillId="5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6" borderId="18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left" vertical="center"/>
    </xf>
    <xf numFmtId="165" fontId="6" fillId="4" borderId="1" xfId="1" applyNumberFormat="1" applyFont="1" applyFill="1" applyBorder="1" applyAlignment="1" applyProtection="1">
      <alignment horizontal="left" vertical="center" wrapText="1"/>
    </xf>
    <xf numFmtId="165" fontId="6" fillId="0" borderId="1" xfId="1" applyNumberFormat="1" applyFont="1" applyFill="1" applyBorder="1" applyAlignment="1">
      <alignment horizontal="left" vertical="center"/>
    </xf>
    <xf numFmtId="165" fontId="6" fillId="0" borderId="1" xfId="1" applyNumberFormat="1" applyFont="1" applyFill="1" applyBorder="1" applyAlignment="1" applyProtection="1">
      <alignment horizontal="left" vertical="center" wrapText="1"/>
    </xf>
    <xf numFmtId="0" fontId="0" fillId="0" borderId="17" xfId="0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165" fontId="7" fillId="2" borderId="15" xfId="1" applyNumberFormat="1" applyFont="1" applyFill="1" applyBorder="1" applyAlignment="1" applyProtection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165" fontId="7" fillId="2" borderId="15" xfId="1" applyNumberFormat="1" applyFont="1" applyFill="1" applyBorder="1" applyAlignment="1">
      <alignment horizontal="center" vertical="center" wrapText="1"/>
    </xf>
    <xf numFmtId="0" fontId="4" fillId="16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horizontal="left" vertical="center" wrapText="1"/>
    </xf>
    <xf numFmtId="0" fontId="4" fillId="6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5" borderId="1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65" fontId="3" fillId="6" borderId="0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left" vertical="center"/>
    </xf>
    <xf numFmtId="0" fontId="6" fillId="4" borderId="22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9" fillId="8" borderId="7" xfId="0" applyFont="1" applyFill="1" applyBorder="1" applyAlignment="1">
      <alignment horizontal="center" vertical="center"/>
    </xf>
    <xf numFmtId="0" fontId="9" fillId="8" borderId="12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8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</cellXfs>
  <cellStyles count="3">
    <cellStyle name="Comma" xfId="1" builtinId="3"/>
    <cellStyle name="Comma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20"/>
  <sheetViews>
    <sheetView zoomScale="70" zoomScaleNormal="70" workbookViewId="0">
      <pane ySplit="3" topLeftCell="A49" activePane="bottomLeft" state="frozen"/>
      <selection pane="bottomLeft" activeCell="G5" sqref="G5"/>
    </sheetView>
  </sheetViews>
  <sheetFormatPr defaultColWidth="9" defaultRowHeight="13.5" x14ac:dyDescent="0.2"/>
  <cols>
    <col min="1" max="1" width="6.5" style="2" customWidth="1"/>
    <col min="2" max="2" width="63.375" style="3" bestFit="1" customWidth="1"/>
    <col min="3" max="3" width="22.875" style="2" customWidth="1"/>
    <col min="4" max="4" width="12.25" style="89" bestFit="1" customWidth="1"/>
    <col min="5" max="5" width="14.375" style="90" customWidth="1"/>
    <col min="6" max="6" width="55.5" style="1" bestFit="1" customWidth="1"/>
    <col min="7" max="7" width="29.375" style="1" bestFit="1" customWidth="1"/>
    <col min="8" max="16384" width="9" style="1"/>
  </cols>
  <sheetData>
    <row r="1" spans="1:18" ht="20.25" x14ac:dyDescent="0.2">
      <c r="A1" s="72" t="s">
        <v>1</v>
      </c>
      <c r="B1" s="73"/>
      <c r="C1" s="74"/>
      <c r="D1" s="76"/>
      <c r="E1" s="77"/>
      <c r="F1" s="75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99" customFormat="1" ht="16.5" thickBot="1" x14ac:dyDescent="0.25">
      <c r="A2" s="93" t="s">
        <v>8</v>
      </c>
      <c r="B2" s="94"/>
      <c r="C2" s="95"/>
      <c r="D2" s="96"/>
      <c r="E2" s="97"/>
      <c r="F2" s="98"/>
    </row>
    <row r="3" spans="1:18" s="4" customFormat="1" ht="36" x14ac:dyDescent="0.2">
      <c r="A3" s="35" t="s">
        <v>0</v>
      </c>
      <c r="B3" s="36" t="s">
        <v>2</v>
      </c>
      <c r="C3" s="36" t="s">
        <v>6</v>
      </c>
      <c r="D3" s="78" t="s">
        <v>4</v>
      </c>
      <c r="E3" s="79" t="s">
        <v>5</v>
      </c>
      <c r="F3" s="37" t="s">
        <v>3</v>
      </c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s="5" customFormat="1" ht="15.75" x14ac:dyDescent="0.2">
      <c r="A4" s="38" t="s">
        <v>9</v>
      </c>
      <c r="B4" s="59"/>
      <c r="C4" s="29"/>
      <c r="D4" s="80"/>
      <c r="E4" s="80"/>
      <c r="F4" s="39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ht="15" x14ac:dyDescent="0.2">
      <c r="A5" s="40">
        <v>1.1000000000000001</v>
      </c>
      <c r="B5" s="8" t="s">
        <v>12</v>
      </c>
      <c r="C5" s="7" t="s">
        <v>131</v>
      </c>
      <c r="D5" s="64">
        <v>650000</v>
      </c>
      <c r="E5" s="66">
        <f>D5</f>
        <v>650000</v>
      </c>
      <c r="F5" s="41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15" x14ac:dyDescent="0.2">
      <c r="A6" s="40">
        <v>1.2</v>
      </c>
      <c r="B6" s="8" t="s">
        <v>10</v>
      </c>
      <c r="C6" s="7" t="s">
        <v>132</v>
      </c>
      <c r="D6" s="64">
        <v>50000</v>
      </c>
      <c r="E6" s="66">
        <f t="shared" ref="E6:E8" si="0">D6</f>
        <v>50000</v>
      </c>
      <c r="F6" s="41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15" x14ac:dyDescent="0.2">
      <c r="A7" s="40">
        <v>1.3</v>
      </c>
      <c r="B7" s="8" t="s">
        <v>11</v>
      </c>
      <c r="C7" s="7" t="s">
        <v>133</v>
      </c>
      <c r="D7" s="64">
        <v>84000</v>
      </c>
      <c r="E7" s="66">
        <f>D7</f>
        <v>84000</v>
      </c>
      <c r="F7" s="41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ht="15" x14ac:dyDescent="0.2">
      <c r="A8" s="40">
        <v>1.4</v>
      </c>
      <c r="B8" s="8" t="s">
        <v>13</v>
      </c>
      <c r="C8" s="7" t="s">
        <v>133</v>
      </c>
      <c r="D8" s="64">
        <v>42000</v>
      </c>
      <c r="E8" s="66">
        <f t="shared" si="0"/>
        <v>42000</v>
      </c>
      <c r="F8" s="41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s="5" customFormat="1" ht="15.75" x14ac:dyDescent="0.2">
      <c r="A9" s="38" t="s">
        <v>14</v>
      </c>
      <c r="B9" s="59"/>
      <c r="C9" s="29"/>
      <c r="D9" s="80"/>
      <c r="E9" s="65"/>
      <c r="F9" s="39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8" ht="15" x14ac:dyDescent="0.2">
      <c r="A10" s="40">
        <v>2.1</v>
      </c>
      <c r="B10" s="8" t="s">
        <v>72</v>
      </c>
      <c r="C10" s="7" t="s">
        <v>73</v>
      </c>
      <c r="D10" s="64">
        <f>180000*2</f>
        <v>360000</v>
      </c>
      <c r="E10" s="66">
        <f>D10</f>
        <v>360000</v>
      </c>
      <c r="F10" s="41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18" ht="15" x14ac:dyDescent="0.2">
      <c r="A11" s="40">
        <v>2.2000000000000002</v>
      </c>
      <c r="B11" s="8" t="s">
        <v>15</v>
      </c>
      <c r="C11" s="7">
        <v>8</v>
      </c>
      <c r="D11" s="64">
        <f>12000*2</f>
        <v>24000</v>
      </c>
      <c r="E11" s="66">
        <f>D11*C11</f>
        <v>192000</v>
      </c>
      <c r="F11" s="41" t="s">
        <v>146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18" ht="15" x14ac:dyDescent="0.2">
      <c r="A12" s="40">
        <v>2.2999999999999998</v>
      </c>
      <c r="B12" s="8" t="s">
        <v>16</v>
      </c>
      <c r="C12" s="7" t="s">
        <v>133</v>
      </c>
      <c r="D12" s="64">
        <f>3000*4*4</f>
        <v>48000</v>
      </c>
      <c r="E12" s="66">
        <f>D12</f>
        <v>48000</v>
      </c>
      <c r="F12" s="41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18" ht="15" x14ac:dyDescent="0.2">
      <c r="A13" s="40">
        <v>2.4</v>
      </c>
      <c r="B13" s="8" t="s">
        <v>17</v>
      </c>
      <c r="C13" s="7" t="s">
        <v>133</v>
      </c>
      <c r="D13" s="64">
        <f>8*4*3000</f>
        <v>96000</v>
      </c>
      <c r="E13" s="66">
        <f>D13</f>
        <v>96000</v>
      </c>
      <c r="F13" s="41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18" s="5" customFormat="1" ht="15.75" x14ac:dyDescent="0.2">
      <c r="A14" s="38" t="s">
        <v>18</v>
      </c>
      <c r="B14" s="59"/>
      <c r="C14" s="29"/>
      <c r="D14" s="80"/>
      <c r="E14" s="65"/>
      <c r="F14" s="39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18" ht="15" x14ac:dyDescent="0.2">
      <c r="A15" s="42" t="s">
        <v>21</v>
      </c>
      <c r="B15" s="9"/>
      <c r="C15" s="24"/>
      <c r="D15" s="81"/>
      <c r="E15" s="62"/>
      <c r="F15" s="43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18" ht="15" x14ac:dyDescent="0.2">
      <c r="A16" s="40">
        <v>3.1</v>
      </c>
      <c r="B16" s="8" t="s">
        <v>65</v>
      </c>
      <c r="C16" s="7" t="s">
        <v>134</v>
      </c>
      <c r="D16" s="64">
        <v>56000</v>
      </c>
      <c r="E16" s="66">
        <f>D16</f>
        <v>56000</v>
      </c>
      <c r="F16" s="41" t="s">
        <v>19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8" ht="15" x14ac:dyDescent="0.2">
      <c r="A17" s="40">
        <v>3.2</v>
      </c>
      <c r="B17" s="8" t="s">
        <v>121</v>
      </c>
      <c r="C17" s="7">
        <v>4</v>
      </c>
      <c r="D17" s="64">
        <v>7000</v>
      </c>
      <c r="E17" s="66">
        <f>C17*D17</f>
        <v>28000</v>
      </c>
      <c r="F17" s="41" t="s">
        <v>159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ht="15" x14ac:dyDescent="0.2">
      <c r="A18" s="40">
        <v>3.3</v>
      </c>
      <c r="B18" s="8" t="s">
        <v>118</v>
      </c>
      <c r="C18" s="7">
        <v>1600</v>
      </c>
      <c r="D18" s="64">
        <v>25</v>
      </c>
      <c r="E18" s="66">
        <f>C18*D18</f>
        <v>40000</v>
      </c>
      <c r="F18" s="41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18" ht="15" x14ac:dyDescent="0.2">
      <c r="A19" s="40">
        <v>3.4</v>
      </c>
      <c r="B19" s="8" t="s">
        <v>101</v>
      </c>
      <c r="C19" s="7">
        <v>80</v>
      </c>
      <c r="D19" s="64">
        <f>65*2</f>
        <v>130</v>
      </c>
      <c r="E19" s="66">
        <f>C19*D19</f>
        <v>10400</v>
      </c>
      <c r="F19" s="41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</row>
    <row r="20" spans="1:18" ht="15" x14ac:dyDescent="0.2">
      <c r="A20" s="44" t="s">
        <v>22</v>
      </c>
      <c r="B20" s="9"/>
      <c r="C20" s="30"/>
      <c r="D20" s="63"/>
      <c r="E20" s="63"/>
      <c r="F20" s="45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</row>
    <row r="21" spans="1:18" ht="15" x14ac:dyDescent="0.2">
      <c r="A21" s="40">
        <v>3.4</v>
      </c>
      <c r="B21" s="8" t="s">
        <v>100</v>
      </c>
      <c r="C21" s="7">
        <v>400</v>
      </c>
      <c r="D21" s="64">
        <f>4*2*30</f>
        <v>240</v>
      </c>
      <c r="E21" s="66">
        <f>C21*D21</f>
        <v>96000</v>
      </c>
      <c r="F21" s="41" t="s">
        <v>20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8" ht="15" x14ac:dyDescent="0.2">
      <c r="A22" s="40">
        <v>3.5</v>
      </c>
      <c r="B22" s="8" t="s">
        <v>122</v>
      </c>
      <c r="C22" s="7">
        <v>1000</v>
      </c>
      <c r="D22" s="64">
        <f>30*2</f>
        <v>60</v>
      </c>
      <c r="E22" s="66">
        <f>C22*D22</f>
        <v>60000</v>
      </c>
      <c r="F22" s="41" t="s">
        <v>23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18" ht="15" x14ac:dyDescent="0.2">
      <c r="A23" s="44" t="s">
        <v>43</v>
      </c>
      <c r="B23" s="9"/>
      <c r="C23" s="30"/>
      <c r="D23" s="63"/>
      <c r="E23" s="63"/>
      <c r="F23" s="45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18" ht="15" x14ac:dyDescent="0.2">
      <c r="A24" s="46">
        <v>3.6</v>
      </c>
      <c r="B24" s="8" t="s">
        <v>102</v>
      </c>
      <c r="C24" s="7">
        <v>40</v>
      </c>
      <c r="D24" s="64">
        <f>2*3000</f>
        <v>6000</v>
      </c>
      <c r="E24" s="64">
        <f>C24*D24</f>
        <v>240000</v>
      </c>
      <c r="F24" s="47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18" ht="15" x14ac:dyDescent="0.2">
      <c r="A25" s="44" t="s">
        <v>42</v>
      </c>
      <c r="B25" s="9"/>
      <c r="C25" s="30"/>
      <c r="D25" s="63"/>
      <c r="E25" s="63"/>
      <c r="F25" s="45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18" ht="15" x14ac:dyDescent="0.2">
      <c r="A26" s="40">
        <v>3.7</v>
      </c>
      <c r="B26" s="8" t="s">
        <v>128</v>
      </c>
      <c r="C26" s="33">
        <v>10000</v>
      </c>
      <c r="D26" s="64">
        <v>8</v>
      </c>
      <c r="E26" s="66">
        <f>C26*D26</f>
        <v>80000</v>
      </c>
      <c r="F26" s="41" t="s">
        <v>24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8" ht="15" x14ac:dyDescent="0.2">
      <c r="A27" s="40">
        <v>3.8</v>
      </c>
      <c r="B27" s="8" t="s">
        <v>123</v>
      </c>
      <c r="C27" s="7">
        <v>100</v>
      </c>
      <c r="D27" s="64">
        <v>60</v>
      </c>
      <c r="E27" s="66">
        <f>C27*D27</f>
        <v>6000</v>
      </c>
      <c r="F27" s="41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  <row r="28" spans="1:18" ht="15" x14ac:dyDescent="0.2">
      <c r="A28" s="40">
        <v>3.9</v>
      </c>
      <c r="B28" s="8" t="s">
        <v>124</v>
      </c>
      <c r="C28" s="7">
        <v>500</v>
      </c>
      <c r="D28" s="64">
        <v>300</v>
      </c>
      <c r="E28" s="66">
        <f t="shared" ref="E28:E30" si="1">C28*D28</f>
        <v>150000</v>
      </c>
      <c r="F28" s="41" t="s">
        <v>135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  <row r="29" spans="1:18" ht="15" x14ac:dyDescent="0.2">
      <c r="A29" s="40" t="s">
        <v>74</v>
      </c>
      <c r="B29" s="8" t="s">
        <v>25</v>
      </c>
      <c r="C29" s="7">
        <v>10</v>
      </c>
      <c r="D29" s="64">
        <v>10000</v>
      </c>
      <c r="E29" s="66">
        <f t="shared" si="1"/>
        <v>100000</v>
      </c>
      <c r="F29" s="41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</row>
    <row r="30" spans="1:18" ht="15" x14ac:dyDescent="0.2">
      <c r="A30" s="40" t="s">
        <v>56</v>
      </c>
      <c r="B30" s="8" t="s">
        <v>26</v>
      </c>
      <c r="C30" s="7">
        <v>10</v>
      </c>
      <c r="D30" s="64">
        <v>10000</v>
      </c>
      <c r="E30" s="66">
        <f t="shared" si="1"/>
        <v>100000</v>
      </c>
      <c r="F30" s="41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</row>
    <row r="31" spans="1:18" ht="30" x14ac:dyDescent="0.2">
      <c r="A31" s="40" t="s">
        <v>57</v>
      </c>
      <c r="B31" s="8" t="s">
        <v>113</v>
      </c>
      <c r="C31" s="7" t="s">
        <v>114</v>
      </c>
      <c r="D31" s="64">
        <f>40000*3</f>
        <v>120000</v>
      </c>
      <c r="E31" s="66">
        <f>D31</f>
        <v>120000</v>
      </c>
      <c r="F31" s="52" t="s">
        <v>167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</row>
    <row r="32" spans="1:18" ht="15" x14ac:dyDescent="0.2">
      <c r="A32" s="44" t="s">
        <v>27</v>
      </c>
      <c r="B32" s="9"/>
      <c r="C32" s="30"/>
      <c r="D32" s="63"/>
      <c r="E32" s="63"/>
      <c r="F32" s="45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ht="15" x14ac:dyDescent="0.2">
      <c r="A33" s="40" t="s">
        <v>58</v>
      </c>
      <c r="B33" s="8" t="s">
        <v>103</v>
      </c>
      <c r="C33" s="7">
        <v>1600</v>
      </c>
      <c r="D33" s="64">
        <f>2*35</f>
        <v>70</v>
      </c>
      <c r="E33" s="66">
        <f>C33*D33</f>
        <v>112000</v>
      </c>
      <c r="F33" s="41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</row>
    <row r="34" spans="1:18" ht="15" x14ac:dyDescent="0.2">
      <c r="A34" s="44" t="s">
        <v>28</v>
      </c>
      <c r="B34" s="9"/>
      <c r="C34" s="30"/>
      <c r="D34" s="63"/>
      <c r="E34" s="63"/>
      <c r="F34" s="45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18" ht="15" x14ac:dyDescent="0.2">
      <c r="A35" s="40" t="s">
        <v>59</v>
      </c>
      <c r="B35" s="8" t="s">
        <v>29</v>
      </c>
      <c r="C35" s="7">
        <f>600+50+2*40+80</f>
        <v>810</v>
      </c>
      <c r="D35" s="64">
        <f>15*2</f>
        <v>30</v>
      </c>
      <c r="E35" s="66">
        <f>C35*D35</f>
        <v>24300</v>
      </c>
      <c r="F35" s="41" t="s">
        <v>30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</row>
    <row r="36" spans="1:18" ht="15" x14ac:dyDescent="0.2">
      <c r="A36" s="40" t="s">
        <v>111</v>
      </c>
      <c r="B36" s="8" t="s">
        <v>112</v>
      </c>
      <c r="C36" s="7">
        <v>100</v>
      </c>
      <c r="D36" s="64">
        <f>350*2</f>
        <v>700</v>
      </c>
      <c r="E36" s="66">
        <f>C36*D36</f>
        <v>70000</v>
      </c>
      <c r="F36" s="41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ht="15.75" x14ac:dyDescent="0.2">
      <c r="A37" s="48" t="s">
        <v>31</v>
      </c>
      <c r="B37" s="60"/>
      <c r="C37" s="31"/>
      <c r="D37" s="82"/>
      <c r="E37" s="63"/>
      <c r="F37" s="4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</row>
    <row r="38" spans="1:18" ht="15" x14ac:dyDescent="0.2">
      <c r="A38" s="44" t="s">
        <v>21</v>
      </c>
      <c r="B38" s="9"/>
      <c r="C38" s="30"/>
      <c r="D38" s="63"/>
      <c r="E38" s="63"/>
      <c r="F38" s="45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1:18" ht="15" x14ac:dyDescent="0.2">
      <c r="A39" s="40">
        <v>4.0999999999999996</v>
      </c>
      <c r="B39" s="8" t="s">
        <v>32</v>
      </c>
      <c r="C39" s="7">
        <f>24*12</f>
        <v>288</v>
      </c>
      <c r="D39" s="64">
        <f>550*2</f>
        <v>1100</v>
      </c>
      <c r="E39" s="66">
        <f>C39*D39+30000</f>
        <v>346800</v>
      </c>
      <c r="F39" s="41" t="s">
        <v>33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18" ht="15" x14ac:dyDescent="0.2">
      <c r="A40" s="40">
        <v>4.2</v>
      </c>
      <c r="B40" s="8" t="s">
        <v>34</v>
      </c>
      <c r="C40" s="25" t="s">
        <v>149</v>
      </c>
      <c r="D40" s="64">
        <f>65000*2</f>
        <v>130000</v>
      </c>
      <c r="E40" s="66">
        <f>D40</f>
        <v>130000</v>
      </c>
      <c r="F40" s="41" t="s">
        <v>153</v>
      </c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18" ht="15" x14ac:dyDescent="0.2">
      <c r="A41" s="40">
        <v>4.3</v>
      </c>
      <c r="B41" s="8" t="s">
        <v>35</v>
      </c>
      <c r="C41" s="7" t="s">
        <v>150</v>
      </c>
      <c r="D41" s="64">
        <f>75000*2</f>
        <v>150000</v>
      </c>
      <c r="E41" s="66">
        <f>D41</f>
        <v>150000</v>
      </c>
      <c r="F41" s="41" t="s">
        <v>153</v>
      </c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1:18" ht="15" x14ac:dyDescent="0.2">
      <c r="A42" s="40">
        <v>4.4000000000000004</v>
      </c>
      <c r="B42" s="8" t="s">
        <v>36</v>
      </c>
      <c r="C42" s="7">
        <v>7</v>
      </c>
      <c r="D42" s="64">
        <f>1000*2</f>
        <v>2000</v>
      </c>
      <c r="E42" s="66">
        <f>C42*D42</f>
        <v>14000</v>
      </c>
      <c r="F42" s="41" t="s">
        <v>153</v>
      </c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</row>
    <row r="43" spans="1:18" ht="15" x14ac:dyDescent="0.2">
      <c r="A43" s="40">
        <v>4.5</v>
      </c>
      <c r="B43" s="8" t="s">
        <v>37</v>
      </c>
      <c r="C43" s="7">
        <v>10</v>
      </c>
      <c r="D43" s="64">
        <f>1000*2</f>
        <v>2000</v>
      </c>
      <c r="E43" s="66">
        <f>C43*D43</f>
        <v>20000</v>
      </c>
      <c r="F43" s="41" t="s">
        <v>153</v>
      </c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</row>
    <row r="44" spans="1:18" ht="15" x14ac:dyDescent="0.2">
      <c r="A44" s="44" t="s">
        <v>38</v>
      </c>
      <c r="B44" s="9"/>
      <c r="C44" s="30"/>
      <c r="D44" s="63"/>
      <c r="E44" s="63"/>
      <c r="F44" s="45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</row>
    <row r="45" spans="1:18" ht="15" x14ac:dyDescent="0.2">
      <c r="A45" s="40">
        <v>4.5999999999999996</v>
      </c>
      <c r="B45" s="8" t="s">
        <v>32</v>
      </c>
      <c r="C45" s="7">
        <f>16*10</f>
        <v>160</v>
      </c>
      <c r="D45" s="64">
        <f>550*2</f>
        <v>1100</v>
      </c>
      <c r="E45" s="66">
        <f>C45*D45+ 20000</f>
        <v>196000</v>
      </c>
      <c r="F45" s="41" t="s">
        <v>153</v>
      </c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</row>
    <row r="46" spans="1:18" ht="15" x14ac:dyDescent="0.2">
      <c r="A46" s="40">
        <v>4.7</v>
      </c>
      <c r="B46" s="8" t="s">
        <v>39</v>
      </c>
      <c r="C46" s="7" t="s">
        <v>150</v>
      </c>
      <c r="D46" s="64">
        <f>30000*2</f>
        <v>60000</v>
      </c>
      <c r="E46" s="66">
        <f>D46</f>
        <v>60000</v>
      </c>
      <c r="F46" s="41" t="s">
        <v>153</v>
      </c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1:18" ht="15" x14ac:dyDescent="0.2">
      <c r="A47" s="40">
        <v>4.8</v>
      </c>
      <c r="B47" s="8" t="s">
        <v>34</v>
      </c>
      <c r="C47" s="7" t="s">
        <v>150</v>
      </c>
      <c r="D47" s="64">
        <f>35000*2</f>
        <v>70000</v>
      </c>
      <c r="E47" s="66">
        <f>D47</f>
        <v>70000</v>
      </c>
      <c r="F47" s="41" t="s">
        <v>153</v>
      </c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</row>
    <row r="48" spans="1:18" ht="15" x14ac:dyDescent="0.2">
      <c r="A48" s="44" t="s">
        <v>136</v>
      </c>
      <c r="B48" s="9"/>
      <c r="C48" s="30"/>
      <c r="D48" s="63"/>
      <c r="E48" s="63"/>
      <c r="F48" s="45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</row>
    <row r="49" spans="1:18" ht="15" x14ac:dyDescent="0.2">
      <c r="A49" s="40">
        <v>4.9000000000000004</v>
      </c>
      <c r="B49" s="8" t="s">
        <v>40</v>
      </c>
      <c r="C49" s="7">
        <v>2</v>
      </c>
      <c r="D49" s="64">
        <v>2500</v>
      </c>
      <c r="E49" s="66">
        <f>C49*D49*2</f>
        <v>10000</v>
      </c>
      <c r="F49" s="41" t="s">
        <v>153</v>
      </c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</row>
    <row r="50" spans="1:18" ht="15" x14ac:dyDescent="0.2">
      <c r="A50" s="40" t="s">
        <v>75</v>
      </c>
      <c r="B50" s="8" t="s">
        <v>41</v>
      </c>
      <c r="C50" s="7">
        <v>4</v>
      </c>
      <c r="D50" s="64">
        <f>5000*2</f>
        <v>10000</v>
      </c>
      <c r="E50" s="66">
        <f>D50*C50</f>
        <v>40000</v>
      </c>
      <c r="F50" s="41" t="s">
        <v>153</v>
      </c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</row>
    <row r="51" spans="1:18" ht="15" x14ac:dyDescent="0.2">
      <c r="A51" s="44" t="s">
        <v>137</v>
      </c>
      <c r="B51" s="9"/>
      <c r="C51" s="30"/>
      <c r="D51" s="63"/>
      <c r="E51" s="63"/>
      <c r="F51" s="45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</row>
    <row r="52" spans="1:18" ht="15" x14ac:dyDescent="0.2">
      <c r="A52" s="40" t="s">
        <v>76</v>
      </c>
      <c r="B52" s="8" t="s">
        <v>44</v>
      </c>
      <c r="C52" s="7" t="s">
        <v>45</v>
      </c>
      <c r="D52" s="64">
        <v>1000</v>
      </c>
      <c r="E52" s="66">
        <f>40*1000</f>
        <v>40000</v>
      </c>
      <c r="F52" s="41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</row>
    <row r="53" spans="1:18" ht="15" x14ac:dyDescent="0.2">
      <c r="A53" s="44" t="s">
        <v>46</v>
      </c>
      <c r="B53" s="9"/>
      <c r="C53" s="30"/>
      <c r="D53" s="63"/>
      <c r="E53" s="63"/>
      <c r="F53" s="45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18" ht="15" x14ac:dyDescent="0.2">
      <c r="A54" s="40" t="s">
        <v>77</v>
      </c>
      <c r="B54" s="8" t="s">
        <v>47</v>
      </c>
      <c r="C54" s="7">
        <v>1</v>
      </c>
      <c r="D54" s="64">
        <v>100000</v>
      </c>
      <c r="E54" s="66">
        <f>D54</f>
        <v>100000</v>
      </c>
      <c r="F54" s="41" t="s">
        <v>48</v>
      </c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</row>
    <row r="55" spans="1:18" ht="15" x14ac:dyDescent="0.2">
      <c r="A55" s="40" t="s">
        <v>129</v>
      </c>
      <c r="B55" s="8" t="s">
        <v>130</v>
      </c>
      <c r="C55" s="7">
        <v>6</v>
      </c>
      <c r="D55" s="64">
        <v>1000</v>
      </c>
      <c r="E55" s="66">
        <f>C55*D55</f>
        <v>6000</v>
      </c>
      <c r="F55" s="41" t="s">
        <v>138</v>
      </c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</row>
    <row r="56" spans="1:18" ht="15" x14ac:dyDescent="0.2">
      <c r="A56" s="40" t="s">
        <v>165</v>
      </c>
      <c r="B56" s="8" t="s">
        <v>166</v>
      </c>
      <c r="C56" s="7">
        <v>1</v>
      </c>
      <c r="D56" s="64">
        <v>50000</v>
      </c>
      <c r="E56" s="66">
        <f>C56*D56</f>
        <v>50000</v>
      </c>
      <c r="F56" s="41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</row>
    <row r="57" spans="1:18" ht="15" x14ac:dyDescent="0.2">
      <c r="A57" s="40" t="s">
        <v>169</v>
      </c>
      <c r="B57" s="8" t="s">
        <v>170</v>
      </c>
      <c r="C57" s="7">
        <v>1</v>
      </c>
      <c r="D57" s="64">
        <v>10000</v>
      </c>
      <c r="E57" s="66">
        <f>C57*D57</f>
        <v>10000</v>
      </c>
      <c r="F57" s="41" t="s">
        <v>171</v>
      </c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</row>
    <row r="58" spans="1:18" ht="15" x14ac:dyDescent="0.2">
      <c r="A58" s="50" t="s">
        <v>49</v>
      </c>
      <c r="B58" s="61"/>
      <c r="C58" s="32"/>
      <c r="D58" s="65"/>
      <c r="E58" s="65"/>
      <c r="F58" s="51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</row>
    <row r="59" spans="1:18" ht="30" x14ac:dyDescent="0.2">
      <c r="A59" s="40">
        <v>5.0999999999999996</v>
      </c>
      <c r="B59" s="8" t="s">
        <v>50</v>
      </c>
      <c r="C59" s="7">
        <v>10</v>
      </c>
      <c r="D59" s="64">
        <v>4500</v>
      </c>
      <c r="E59" s="66">
        <f>C59*D59</f>
        <v>45000</v>
      </c>
      <c r="F59" s="52" t="s">
        <v>115</v>
      </c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</row>
    <row r="60" spans="1:18" ht="30" x14ac:dyDescent="0.2">
      <c r="A60" s="40">
        <v>5.2</v>
      </c>
      <c r="B60" s="8" t="s">
        <v>51</v>
      </c>
      <c r="C60" s="7">
        <v>10</v>
      </c>
      <c r="D60" s="64">
        <v>500</v>
      </c>
      <c r="E60" s="66">
        <f>C60*D60</f>
        <v>5000</v>
      </c>
      <c r="F60" s="52" t="s">
        <v>168</v>
      </c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</row>
    <row r="61" spans="1:18" ht="15" x14ac:dyDescent="0.2">
      <c r="A61" s="40">
        <v>5.3</v>
      </c>
      <c r="B61" s="8" t="s">
        <v>155</v>
      </c>
      <c r="C61" s="7">
        <v>50</v>
      </c>
      <c r="D61" s="64">
        <f>2500*3</f>
        <v>7500</v>
      </c>
      <c r="E61" s="66">
        <f>C61*D61</f>
        <v>375000</v>
      </c>
      <c r="F61" s="41" t="s">
        <v>154</v>
      </c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</row>
    <row r="62" spans="1:18" ht="15" x14ac:dyDescent="0.2">
      <c r="A62" s="40">
        <v>5.4</v>
      </c>
      <c r="B62" s="8" t="s">
        <v>52</v>
      </c>
      <c r="C62" s="7">
        <v>1</v>
      </c>
      <c r="D62" s="64">
        <v>10000</v>
      </c>
      <c r="E62" s="66">
        <f>C62*D62</f>
        <v>10000</v>
      </c>
      <c r="F62" s="41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</row>
    <row r="63" spans="1:18" ht="15" x14ac:dyDescent="0.2">
      <c r="A63" s="40">
        <v>5.5</v>
      </c>
      <c r="B63" s="8" t="s">
        <v>53</v>
      </c>
      <c r="C63" s="7">
        <v>1</v>
      </c>
      <c r="D63" s="64">
        <v>15000</v>
      </c>
      <c r="E63" s="66">
        <f>C63*D63</f>
        <v>15000</v>
      </c>
      <c r="F63" s="41" t="s">
        <v>54</v>
      </c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</row>
    <row r="64" spans="1:18" ht="15" x14ac:dyDescent="0.2">
      <c r="A64" s="40">
        <v>5.6</v>
      </c>
      <c r="B64" s="8" t="s">
        <v>126</v>
      </c>
      <c r="C64" s="7">
        <v>1</v>
      </c>
      <c r="D64" s="64">
        <f>38000*2</f>
        <v>76000</v>
      </c>
      <c r="E64" s="66">
        <f t="shared" ref="E64:E72" si="2">C64*D64</f>
        <v>76000</v>
      </c>
      <c r="F64" s="41" t="s">
        <v>174</v>
      </c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</row>
    <row r="65" spans="1:18" ht="15" x14ac:dyDescent="0.2">
      <c r="A65" s="40">
        <v>5.7</v>
      </c>
      <c r="B65" s="8" t="s">
        <v>127</v>
      </c>
      <c r="C65" s="7">
        <v>2</v>
      </c>
      <c r="D65" s="64">
        <f>22000*2</f>
        <v>44000</v>
      </c>
      <c r="E65" s="66">
        <f>D65*C65</f>
        <v>88000</v>
      </c>
      <c r="F65" s="41" t="s">
        <v>174</v>
      </c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</row>
    <row r="66" spans="1:18" ht="15" x14ac:dyDescent="0.2">
      <c r="A66" s="40">
        <v>5.8</v>
      </c>
      <c r="B66" s="8" t="s">
        <v>104</v>
      </c>
      <c r="C66" s="7">
        <v>200</v>
      </c>
      <c r="D66" s="64">
        <f>2*30</f>
        <v>60</v>
      </c>
      <c r="E66" s="66">
        <f t="shared" si="2"/>
        <v>12000</v>
      </c>
      <c r="F66" s="41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1:18" ht="15" x14ac:dyDescent="0.2">
      <c r="A67" s="40">
        <v>5.9</v>
      </c>
      <c r="B67" s="8" t="s">
        <v>125</v>
      </c>
      <c r="C67" s="7">
        <v>150</v>
      </c>
      <c r="D67" s="64">
        <v>1250</v>
      </c>
      <c r="E67" s="66">
        <f t="shared" si="2"/>
        <v>187500</v>
      </c>
      <c r="F67" s="41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</row>
    <row r="68" spans="1:18" ht="15" x14ac:dyDescent="0.2">
      <c r="A68" s="40" t="s">
        <v>78</v>
      </c>
      <c r="B68" s="8" t="s">
        <v>105</v>
      </c>
      <c r="C68" s="7">
        <v>1</v>
      </c>
      <c r="D68" s="64">
        <f>8000*2</f>
        <v>16000</v>
      </c>
      <c r="E68" s="66">
        <f t="shared" si="2"/>
        <v>16000</v>
      </c>
      <c r="F68" s="41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</row>
    <row r="69" spans="1:18" ht="15" x14ac:dyDescent="0.2">
      <c r="A69" s="40" t="s">
        <v>55</v>
      </c>
      <c r="B69" s="8" t="s">
        <v>61</v>
      </c>
      <c r="C69" s="7">
        <v>200</v>
      </c>
      <c r="D69" s="64">
        <f>150*3*2</f>
        <v>900</v>
      </c>
      <c r="E69" s="66">
        <f t="shared" si="2"/>
        <v>180000</v>
      </c>
      <c r="F69" s="41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</row>
    <row r="70" spans="1:18" ht="15" x14ac:dyDescent="0.2">
      <c r="A70" s="40" t="s">
        <v>60</v>
      </c>
      <c r="B70" s="8" t="s">
        <v>63</v>
      </c>
      <c r="C70" s="7">
        <v>5</v>
      </c>
      <c r="D70" s="64">
        <f>1000*2</f>
        <v>2000</v>
      </c>
      <c r="E70" s="66">
        <f t="shared" si="2"/>
        <v>10000</v>
      </c>
      <c r="F70" s="41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</row>
    <row r="71" spans="1:18" ht="15" x14ac:dyDescent="0.2">
      <c r="A71" s="40" t="s">
        <v>62</v>
      </c>
      <c r="B71" s="8" t="s">
        <v>172</v>
      </c>
      <c r="C71" s="7">
        <v>4</v>
      </c>
      <c r="D71" s="64">
        <f>550*2</f>
        <v>1100</v>
      </c>
      <c r="E71" s="66">
        <f t="shared" si="2"/>
        <v>4400</v>
      </c>
      <c r="F71" s="41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</row>
    <row r="72" spans="1:18" ht="15" x14ac:dyDescent="0.2">
      <c r="A72" s="40" t="s">
        <v>64</v>
      </c>
      <c r="B72" s="8" t="s">
        <v>79</v>
      </c>
      <c r="C72" s="7">
        <v>1</v>
      </c>
      <c r="D72" s="64">
        <v>30000</v>
      </c>
      <c r="E72" s="66">
        <f t="shared" si="2"/>
        <v>30000</v>
      </c>
      <c r="F72" s="41" t="s">
        <v>119</v>
      </c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</row>
    <row r="73" spans="1:18" ht="15" x14ac:dyDescent="0.2">
      <c r="A73" s="40" t="s">
        <v>109</v>
      </c>
      <c r="B73" s="8" t="s">
        <v>142</v>
      </c>
      <c r="C73" s="7">
        <v>50</v>
      </c>
      <c r="D73" s="64">
        <v>75</v>
      </c>
      <c r="E73" s="66">
        <f>C73*D73</f>
        <v>3750</v>
      </c>
      <c r="F73" s="41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</row>
    <row r="74" spans="1:18" ht="15" x14ac:dyDescent="0.2">
      <c r="A74" s="40" t="s">
        <v>110</v>
      </c>
      <c r="B74" s="8" t="s">
        <v>143</v>
      </c>
      <c r="C74" s="7">
        <v>1</v>
      </c>
      <c r="D74" s="64">
        <v>15000</v>
      </c>
      <c r="E74" s="66">
        <f>C74*D74</f>
        <v>15000</v>
      </c>
      <c r="F74" s="41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</row>
    <row r="75" spans="1:18" ht="15" x14ac:dyDescent="0.2">
      <c r="A75" s="40" t="s">
        <v>147</v>
      </c>
      <c r="B75" s="8" t="s">
        <v>148</v>
      </c>
      <c r="C75" s="7">
        <v>3</v>
      </c>
      <c r="D75" s="64">
        <f>1000*2</f>
        <v>2000</v>
      </c>
      <c r="E75" s="66">
        <f>C75*D75</f>
        <v>6000</v>
      </c>
      <c r="F75" s="41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</row>
    <row r="76" spans="1:18" ht="15" x14ac:dyDescent="0.2">
      <c r="A76" s="40" t="s">
        <v>157</v>
      </c>
      <c r="B76" s="8" t="s">
        <v>158</v>
      </c>
      <c r="C76" s="7">
        <v>5</v>
      </c>
      <c r="D76" s="64">
        <v>2000</v>
      </c>
      <c r="E76" s="66">
        <f>C76*D76</f>
        <v>10000</v>
      </c>
      <c r="F76" s="41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</row>
    <row r="77" spans="1:18" ht="15" x14ac:dyDescent="0.2">
      <c r="A77" s="50" t="s">
        <v>66</v>
      </c>
      <c r="B77" s="61"/>
      <c r="C77" s="32"/>
      <c r="D77" s="65"/>
      <c r="E77" s="65"/>
      <c r="F77" s="51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</row>
    <row r="78" spans="1:18" ht="15" x14ac:dyDescent="0.2">
      <c r="A78" s="40">
        <v>6.1</v>
      </c>
      <c r="B78" s="8" t="s">
        <v>83</v>
      </c>
      <c r="C78" s="7">
        <v>1</v>
      </c>
      <c r="D78" s="64">
        <v>20000</v>
      </c>
      <c r="E78" s="66">
        <f t="shared" ref="E78:E82" si="3">C78*D78</f>
        <v>20000</v>
      </c>
      <c r="F78" s="53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</row>
    <row r="79" spans="1:18" ht="15" x14ac:dyDescent="0.2">
      <c r="A79" s="40">
        <v>6.2</v>
      </c>
      <c r="B79" s="8" t="s">
        <v>67</v>
      </c>
      <c r="C79" s="7">
        <v>5</v>
      </c>
      <c r="D79" s="64">
        <f>2000*2</f>
        <v>4000</v>
      </c>
      <c r="E79" s="66">
        <f t="shared" si="3"/>
        <v>20000</v>
      </c>
      <c r="F79" s="41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</row>
    <row r="80" spans="1:18" ht="15" x14ac:dyDescent="0.2">
      <c r="A80" s="40">
        <v>6.3</v>
      </c>
      <c r="B80" s="8" t="s">
        <v>68</v>
      </c>
      <c r="C80" s="7">
        <v>15</v>
      </c>
      <c r="D80" s="64">
        <f>1500*2</f>
        <v>3000</v>
      </c>
      <c r="E80" s="66">
        <f t="shared" si="3"/>
        <v>45000</v>
      </c>
      <c r="F80" s="41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</row>
    <row r="81" spans="1:29" ht="15" x14ac:dyDescent="0.2">
      <c r="A81" s="40">
        <v>6.4</v>
      </c>
      <c r="B81" s="8" t="s">
        <v>106</v>
      </c>
      <c r="C81" s="7">
        <v>15</v>
      </c>
      <c r="D81" s="64">
        <f>500*2</f>
        <v>1000</v>
      </c>
      <c r="E81" s="66">
        <f t="shared" si="3"/>
        <v>15000</v>
      </c>
      <c r="F81" s="41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</row>
    <row r="82" spans="1:29" ht="15" x14ac:dyDescent="0.2">
      <c r="A82" s="40">
        <v>6.5</v>
      </c>
      <c r="B82" s="8" t="s">
        <v>156</v>
      </c>
      <c r="C82" s="7">
        <v>6</v>
      </c>
      <c r="D82" s="64">
        <f>1500*5</f>
        <v>7500</v>
      </c>
      <c r="E82" s="66">
        <f t="shared" si="3"/>
        <v>45000</v>
      </c>
      <c r="F82" s="41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</row>
    <row r="83" spans="1:29" ht="15" x14ac:dyDescent="0.2">
      <c r="A83" s="40">
        <v>6.6</v>
      </c>
      <c r="B83" s="8" t="s">
        <v>69</v>
      </c>
      <c r="C83" s="7">
        <v>1</v>
      </c>
      <c r="D83" s="64">
        <f>7500*5*2</f>
        <v>75000</v>
      </c>
      <c r="E83" s="66">
        <f>D83*C83</f>
        <v>75000</v>
      </c>
      <c r="F83" s="41" t="s">
        <v>175</v>
      </c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</row>
    <row r="84" spans="1:29" ht="15" x14ac:dyDescent="0.2">
      <c r="A84" s="40">
        <v>6.7</v>
      </c>
      <c r="B84" s="8" t="s">
        <v>161</v>
      </c>
      <c r="C84" s="7">
        <v>6</v>
      </c>
      <c r="D84" s="64">
        <f>1200*5</f>
        <v>6000</v>
      </c>
      <c r="E84" s="66">
        <f>D84*C84</f>
        <v>36000</v>
      </c>
      <c r="F84" s="41" t="s">
        <v>162</v>
      </c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</row>
    <row r="85" spans="1:29" ht="15" x14ac:dyDescent="0.2">
      <c r="A85" s="50" t="s">
        <v>81</v>
      </c>
      <c r="B85" s="61"/>
      <c r="C85" s="32"/>
      <c r="D85" s="65"/>
      <c r="E85" s="65"/>
      <c r="F85" s="51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</row>
    <row r="86" spans="1:29" ht="15" x14ac:dyDescent="0.2">
      <c r="A86" s="40">
        <v>7.1</v>
      </c>
      <c r="B86" s="8" t="s">
        <v>82</v>
      </c>
      <c r="C86" s="7">
        <v>2</v>
      </c>
      <c r="D86" s="64">
        <f>5000*2</f>
        <v>10000</v>
      </c>
      <c r="E86" s="66">
        <f>C86*D86</f>
        <v>20000</v>
      </c>
      <c r="F86" s="41" t="s">
        <v>116</v>
      </c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</row>
    <row r="87" spans="1:29" ht="15" x14ac:dyDescent="0.2">
      <c r="A87" s="40">
        <v>7.2</v>
      </c>
      <c r="B87" s="8" t="s">
        <v>107</v>
      </c>
      <c r="C87" s="7">
        <v>1000</v>
      </c>
      <c r="D87" s="64">
        <v>40</v>
      </c>
      <c r="E87" s="66">
        <f t="shared" ref="E87:E88" si="4">C87*D87</f>
        <v>40000</v>
      </c>
      <c r="F87" s="41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</row>
    <row r="88" spans="1:29" ht="15" x14ac:dyDescent="0.2">
      <c r="A88" s="40">
        <v>7.3</v>
      </c>
      <c r="B88" s="8" t="s">
        <v>108</v>
      </c>
      <c r="C88" s="7">
        <v>2</v>
      </c>
      <c r="D88" s="64">
        <f>1200*5</f>
        <v>6000</v>
      </c>
      <c r="E88" s="66">
        <f t="shared" si="4"/>
        <v>12000</v>
      </c>
      <c r="F88" s="41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</row>
    <row r="89" spans="1:29" ht="15" x14ac:dyDescent="0.2">
      <c r="A89" s="40">
        <v>7.4</v>
      </c>
      <c r="B89" s="8" t="s">
        <v>117</v>
      </c>
      <c r="C89" s="7">
        <v>1</v>
      </c>
      <c r="D89" s="64">
        <v>10000</v>
      </c>
      <c r="E89" s="66">
        <f>D89*C89</f>
        <v>10000</v>
      </c>
      <c r="F89" s="41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26"/>
      <c r="T89" s="26"/>
      <c r="U89" s="26"/>
      <c r="V89" s="26"/>
      <c r="W89" s="26"/>
      <c r="X89" s="26"/>
      <c r="Y89" s="26"/>
      <c r="Z89" s="26"/>
      <c r="AA89" s="26"/>
      <c r="AB89" s="26"/>
    </row>
    <row r="90" spans="1:29" ht="15" x14ac:dyDescent="0.2">
      <c r="A90" s="50" t="s">
        <v>139</v>
      </c>
      <c r="B90" s="61"/>
      <c r="C90" s="32"/>
      <c r="D90" s="65"/>
      <c r="E90" s="65"/>
      <c r="F90" s="51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26"/>
      <c r="T90" s="26"/>
      <c r="U90" s="26"/>
      <c r="V90" s="26"/>
      <c r="W90" s="26"/>
      <c r="X90" s="26"/>
      <c r="Y90" s="26"/>
      <c r="Z90" s="26"/>
      <c r="AA90" s="26"/>
      <c r="AB90" s="26"/>
    </row>
    <row r="91" spans="1:29" ht="15" x14ac:dyDescent="0.2">
      <c r="A91" s="40">
        <v>8.1</v>
      </c>
      <c r="B91" s="8" t="s">
        <v>140</v>
      </c>
      <c r="C91" s="7">
        <v>1</v>
      </c>
      <c r="D91" s="64">
        <f>10000*5</f>
        <v>50000</v>
      </c>
      <c r="E91" s="66">
        <f>D91</f>
        <v>50000</v>
      </c>
      <c r="F91" s="41" t="s">
        <v>160</v>
      </c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26"/>
      <c r="T91" s="26"/>
      <c r="U91" s="26"/>
      <c r="V91" s="26"/>
      <c r="W91" s="26"/>
      <c r="X91" s="26"/>
      <c r="Y91" s="26"/>
      <c r="Z91" s="26"/>
      <c r="AA91" s="26"/>
      <c r="AB91" s="26"/>
    </row>
    <row r="92" spans="1:29" ht="15" x14ac:dyDescent="0.2">
      <c r="A92" s="40">
        <v>8.1</v>
      </c>
      <c r="B92" s="8" t="s">
        <v>141</v>
      </c>
      <c r="C92" s="7">
        <v>1</v>
      </c>
      <c r="D92" s="64">
        <v>35000</v>
      </c>
      <c r="E92" s="66">
        <f>D92</f>
        <v>35000</v>
      </c>
      <c r="F92" s="41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26"/>
      <c r="T92" s="26"/>
      <c r="U92" s="26"/>
      <c r="V92" s="26"/>
      <c r="W92" s="26"/>
      <c r="X92" s="26"/>
      <c r="Y92" s="26"/>
      <c r="Z92" s="26"/>
      <c r="AA92" s="26"/>
      <c r="AB92" s="26"/>
    </row>
    <row r="93" spans="1:29" ht="15" x14ac:dyDescent="0.2">
      <c r="A93" s="50" t="s">
        <v>144</v>
      </c>
      <c r="B93" s="61"/>
      <c r="C93" s="32"/>
      <c r="D93" s="65"/>
      <c r="E93" s="65"/>
      <c r="F93" s="51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26"/>
      <c r="T93" s="26"/>
      <c r="U93" s="26"/>
      <c r="V93" s="26"/>
      <c r="W93" s="26"/>
      <c r="X93" s="26"/>
      <c r="Y93" s="26"/>
      <c r="Z93" s="26"/>
      <c r="AA93" s="26"/>
      <c r="AB93" s="26"/>
    </row>
    <row r="94" spans="1:29" ht="15" x14ac:dyDescent="0.2">
      <c r="A94" s="40">
        <v>9.1</v>
      </c>
      <c r="B94" s="8" t="s">
        <v>145</v>
      </c>
      <c r="C94" s="7">
        <v>1</v>
      </c>
      <c r="D94" s="64">
        <v>50000</v>
      </c>
      <c r="E94" s="66">
        <f>D94*C94</f>
        <v>50000</v>
      </c>
      <c r="F94" s="41" t="s">
        <v>151</v>
      </c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26"/>
      <c r="T94" s="26"/>
      <c r="U94" s="26"/>
      <c r="V94" s="26"/>
      <c r="W94" s="26"/>
      <c r="X94" s="26"/>
      <c r="Y94" s="26"/>
      <c r="Z94" s="26"/>
      <c r="AA94" s="26"/>
      <c r="AB94" s="26"/>
    </row>
    <row r="95" spans="1:29" ht="15" x14ac:dyDescent="0.2">
      <c r="A95" s="50" t="s">
        <v>80</v>
      </c>
      <c r="B95" s="61"/>
      <c r="C95" s="32"/>
      <c r="D95" s="65"/>
      <c r="E95" s="65"/>
      <c r="F95" s="51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26"/>
      <c r="T95" s="26"/>
      <c r="U95" s="26"/>
      <c r="V95" s="26"/>
      <c r="W95" s="26"/>
      <c r="X95" s="26"/>
      <c r="Y95" s="26"/>
      <c r="Z95" s="26"/>
      <c r="AA95" s="26"/>
      <c r="AB95" s="26"/>
    </row>
    <row r="96" spans="1:29" s="6" customFormat="1" ht="15" x14ac:dyDescent="0.2">
      <c r="A96" s="54">
        <v>8.1</v>
      </c>
      <c r="B96" s="11" t="s">
        <v>152</v>
      </c>
      <c r="C96" s="10">
        <v>1</v>
      </c>
      <c r="D96" s="83">
        <v>50000</v>
      </c>
      <c r="E96" s="84">
        <f>D96</f>
        <v>50000</v>
      </c>
      <c r="F96" s="55" t="s">
        <v>70</v>
      </c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7"/>
    </row>
    <row r="97" spans="1:28" s="34" customFormat="1" ht="15" x14ac:dyDescent="0.2">
      <c r="A97" s="54">
        <v>8.1999999999999993</v>
      </c>
      <c r="B97" s="11" t="s">
        <v>71</v>
      </c>
      <c r="C97" s="10">
        <v>1</v>
      </c>
      <c r="D97" s="83">
        <v>50000</v>
      </c>
      <c r="E97" s="84">
        <f>D97</f>
        <v>50000</v>
      </c>
      <c r="F97" s="55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18" x14ac:dyDescent="0.2">
      <c r="A98" s="121" t="s">
        <v>120</v>
      </c>
      <c r="B98" s="122"/>
      <c r="C98" s="122"/>
      <c r="D98" s="122"/>
      <c r="E98" s="85">
        <f>SUM(E5:E97)</f>
        <v>5719150</v>
      </c>
      <c r="F98" s="56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26"/>
      <c r="T98" s="26"/>
      <c r="U98" s="26"/>
      <c r="V98" s="26"/>
      <c r="W98" s="26"/>
      <c r="X98" s="26"/>
      <c r="Y98" s="26"/>
      <c r="Z98" s="26"/>
      <c r="AA98" s="26"/>
      <c r="AB98" s="26"/>
    </row>
    <row r="99" spans="1:28" ht="18" x14ac:dyDescent="0.2">
      <c r="A99" s="121" t="s">
        <v>163</v>
      </c>
      <c r="B99" s="122"/>
      <c r="C99" s="122"/>
      <c r="D99" s="122"/>
      <c r="E99" s="91">
        <f>E98*15%</f>
        <v>857872.5</v>
      </c>
      <c r="F99" s="56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26"/>
      <c r="T99" s="26"/>
      <c r="U99" s="26"/>
      <c r="V99" s="26"/>
      <c r="W99" s="26"/>
      <c r="X99" s="26"/>
      <c r="Y99" s="26"/>
      <c r="Z99" s="26"/>
      <c r="AA99" s="26"/>
      <c r="AB99" s="26"/>
    </row>
    <row r="100" spans="1:28" ht="18" x14ac:dyDescent="0.2">
      <c r="A100" s="121" t="s">
        <v>164</v>
      </c>
      <c r="B100" s="122"/>
      <c r="C100" s="122"/>
      <c r="D100" s="122"/>
      <c r="E100" s="85">
        <f>SUM(E98:E99)</f>
        <v>6577022.5</v>
      </c>
      <c r="F100" s="56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</row>
    <row r="101" spans="1:28" ht="18" x14ac:dyDescent="0.2">
      <c r="A101" s="121" t="s">
        <v>176</v>
      </c>
      <c r="B101" s="122"/>
      <c r="C101" s="122"/>
      <c r="D101" s="122"/>
      <c r="E101" s="92">
        <f>E100*13%</f>
        <v>855012.92500000005</v>
      </c>
      <c r="F101" s="57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</row>
    <row r="102" spans="1:28" ht="18.75" thickBot="1" x14ac:dyDescent="0.25">
      <c r="A102" s="123" t="s">
        <v>7</v>
      </c>
      <c r="B102" s="124"/>
      <c r="C102" s="124"/>
      <c r="D102" s="124"/>
      <c r="E102" s="86">
        <f>SUM(E100:E101)</f>
        <v>7432035.4249999998</v>
      </c>
      <c r="F102" s="58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</row>
    <row r="103" spans="1:28" x14ac:dyDescent="0.2">
      <c r="A103" s="67"/>
      <c r="B103" s="68"/>
      <c r="C103" s="67"/>
      <c r="D103" s="87"/>
      <c r="E103" s="88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</row>
    <row r="104" spans="1:28" x14ac:dyDescent="0.2">
      <c r="A104" s="67"/>
      <c r="B104" s="68"/>
      <c r="C104" s="67"/>
      <c r="D104" s="87"/>
      <c r="E104" s="88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</row>
    <row r="105" spans="1:28" x14ac:dyDescent="0.2">
      <c r="A105" s="67"/>
      <c r="B105" s="68"/>
      <c r="C105" s="67"/>
      <c r="D105" s="87"/>
      <c r="E105" s="88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</row>
    <row r="106" spans="1:28" x14ac:dyDescent="0.2">
      <c r="A106" s="67"/>
      <c r="B106" s="68"/>
      <c r="C106" s="67"/>
      <c r="D106" s="87"/>
      <c r="E106" s="88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</row>
    <row r="107" spans="1:28" x14ac:dyDescent="0.2">
      <c r="A107" s="67"/>
      <c r="B107" s="68"/>
      <c r="C107" s="67"/>
      <c r="D107" s="87"/>
      <c r="E107" s="88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</row>
    <row r="108" spans="1:28" x14ac:dyDescent="0.2">
      <c r="A108" s="67"/>
      <c r="B108" s="68"/>
      <c r="C108" s="67"/>
      <c r="D108" s="87"/>
      <c r="E108" s="88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</row>
    <row r="109" spans="1:28" x14ac:dyDescent="0.2">
      <c r="A109" s="67"/>
      <c r="B109" s="68"/>
      <c r="C109" s="67"/>
      <c r="D109" s="87"/>
      <c r="E109" s="88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</row>
    <row r="110" spans="1:28" x14ac:dyDescent="0.2">
      <c r="A110" s="67"/>
      <c r="B110" s="68"/>
      <c r="C110" s="67"/>
      <c r="D110" s="87"/>
      <c r="E110" s="88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</row>
    <row r="111" spans="1:28" x14ac:dyDescent="0.2">
      <c r="A111" s="67"/>
      <c r="B111" s="68"/>
      <c r="C111" s="67"/>
      <c r="D111" s="87"/>
      <c r="E111" s="88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</row>
    <row r="112" spans="1:28" x14ac:dyDescent="0.2">
      <c r="A112" s="67"/>
      <c r="B112" s="68"/>
      <c r="C112" s="67"/>
      <c r="D112" s="87"/>
      <c r="E112" s="88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</row>
    <row r="113" spans="1:18" x14ac:dyDescent="0.2">
      <c r="A113" s="67"/>
      <c r="B113" s="68"/>
      <c r="C113" s="67"/>
      <c r="D113" s="87"/>
      <c r="E113" s="88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</row>
    <row r="114" spans="1:18" x14ac:dyDescent="0.2">
      <c r="A114" s="67"/>
      <c r="B114" s="68"/>
      <c r="C114" s="67"/>
      <c r="D114" s="87"/>
      <c r="E114" s="88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</row>
    <row r="115" spans="1:18" x14ac:dyDescent="0.2">
      <c r="A115" s="67"/>
      <c r="B115" s="68"/>
      <c r="C115" s="67"/>
      <c r="D115" s="87"/>
      <c r="E115" s="88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</row>
    <row r="116" spans="1:18" x14ac:dyDescent="0.2">
      <c r="A116" s="67"/>
      <c r="B116" s="68"/>
      <c r="C116" s="67"/>
      <c r="D116" s="87"/>
      <c r="E116" s="88"/>
      <c r="F116" s="69"/>
      <c r="G116" s="69"/>
      <c r="H116" s="69"/>
      <c r="I116" s="69"/>
      <c r="J116" s="69"/>
      <c r="K116" s="69"/>
      <c r="L116" s="69"/>
    </row>
    <row r="117" spans="1:18" x14ac:dyDescent="0.2">
      <c r="A117" s="67"/>
      <c r="B117" s="68"/>
      <c r="C117" s="67"/>
      <c r="D117" s="87"/>
      <c r="E117" s="88"/>
      <c r="F117" s="69"/>
      <c r="G117" s="69"/>
      <c r="H117" s="69"/>
      <c r="I117" s="69"/>
      <c r="J117" s="69"/>
      <c r="K117" s="69"/>
      <c r="L117" s="69"/>
    </row>
    <row r="118" spans="1:18" x14ac:dyDescent="0.2">
      <c r="A118" s="67"/>
      <c r="B118" s="68"/>
      <c r="C118" s="67"/>
      <c r="D118" s="87"/>
      <c r="E118" s="88"/>
      <c r="F118" s="69"/>
      <c r="G118" s="69"/>
      <c r="H118" s="69"/>
      <c r="I118" s="69"/>
      <c r="J118" s="69"/>
      <c r="K118" s="69"/>
      <c r="L118" s="69"/>
    </row>
    <row r="119" spans="1:18" x14ac:dyDescent="0.2">
      <c r="A119" s="67"/>
      <c r="B119" s="68"/>
      <c r="C119" s="67"/>
      <c r="D119" s="87"/>
      <c r="E119" s="88"/>
      <c r="F119" s="69"/>
      <c r="G119" s="69"/>
      <c r="H119" s="69"/>
      <c r="I119" s="69"/>
      <c r="J119" s="69"/>
      <c r="K119" s="69"/>
      <c r="L119" s="69"/>
    </row>
    <row r="120" spans="1:18" x14ac:dyDescent="0.2">
      <c r="A120" s="67"/>
      <c r="B120" s="68"/>
      <c r="C120" s="67"/>
      <c r="D120" s="87"/>
      <c r="E120" s="88"/>
      <c r="F120" s="69"/>
      <c r="G120" s="69"/>
      <c r="H120" s="69"/>
      <c r="I120" s="69"/>
      <c r="J120" s="69"/>
      <c r="K120" s="69"/>
      <c r="L120" s="69"/>
    </row>
  </sheetData>
  <mergeCells count="5">
    <mergeCell ref="A101:D101"/>
    <mergeCell ref="A102:D102"/>
    <mergeCell ref="A99:D99"/>
    <mergeCell ref="A100:D100"/>
    <mergeCell ref="A98:D9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3"/>
  <sheetViews>
    <sheetView tabSelected="1" zoomScale="115" zoomScaleNormal="115" workbookViewId="0">
      <selection activeCell="E133" sqref="E133"/>
    </sheetView>
  </sheetViews>
  <sheetFormatPr defaultColWidth="9" defaultRowHeight="13.5" x14ac:dyDescent="0.2"/>
  <cols>
    <col min="1" max="1" width="6.5" style="2" customWidth="1"/>
    <col min="2" max="2" width="62.25" style="3" customWidth="1"/>
    <col min="3" max="3" width="16.25" style="2" bestFit="1" customWidth="1"/>
    <col min="4" max="4" width="13" style="89" bestFit="1" customWidth="1"/>
    <col min="5" max="5" width="14.375" style="90" customWidth="1"/>
    <col min="6" max="6" width="55.5" style="1" bestFit="1" customWidth="1"/>
    <col min="7" max="7" width="60.875" style="117" bestFit="1" customWidth="1"/>
    <col min="8" max="8" width="12.25" style="1" bestFit="1" customWidth="1"/>
    <col min="9" max="16384" width="9" style="1"/>
  </cols>
  <sheetData>
    <row r="1" spans="1:18" ht="20.25" x14ac:dyDescent="0.2">
      <c r="A1" s="72" t="s">
        <v>1</v>
      </c>
      <c r="B1" s="73"/>
      <c r="C1" s="74"/>
      <c r="D1" s="76"/>
      <c r="E1" s="77"/>
      <c r="F1" s="75"/>
      <c r="G1" s="113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s="99" customFormat="1" ht="16.5" thickBot="1" x14ac:dyDescent="0.25">
      <c r="A2" s="93" t="s">
        <v>8</v>
      </c>
      <c r="B2" s="94"/>
      <c r="C2" s="95"/>
      <c r="D2" s="96"/>
      <c r="E2" s="97"/>
      <c r="F2" s="98"/>
      <c r="G2" s="114"/>
    </row>
    <row r="3" spans="1:18" s="4" customFormat="1" ht="36" x14ac:dyDescent="0.2">
      <c r="A3" s="35" t="s">
        <v>0</v>
      </c>
      <c r="B3" s="36" t="s">
        <v>2</v>
      </c>
      <c r="C3" s="36" t="s">
        <v>6</v>
      </c>
      <c r="D3" s="111" t="s">
        <v>4</v>
      </c>
      <c r="E3" s="109" t="s">
        <v>5</v>
      </c>
      <c r="F3" s="110" t="s">
        <v>3</v>
      </c>
      <c r="G3" s="115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</row>
    <row r="4" spans="1:18" s="5" customFormat="1" ht="15.75" x14ac:dyDescent="0.2">
      <c r="A4" s="38" t="s">
        <v>9</v>
      </c>
      <c r="B4" s="59"/>
      <c r="C4" s="29"/>
      <c r="D4" s="80"/>
      <c r="E4" s="80"/>
      <c r="F4" s="118"/>
      <c r="G4" s="116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</row>
    <row r="5" spans="1:18" ht="15" x14ac:dyDescent="0.2">
      <c r="A5" s="40">
        <v>1</v>
      </c>
      <c r="B5" s="8" t="s">
        <v>12</v>
      </c>
      <c r="C5" s="7" t="s">
        <v>131</v>
      </c>
      <c r="D5" s="64"/>
      <c r="E5" s="66"/>
      <c r="F5" s="41"/>
      <c r="G5" s="113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</row>
    <row r="6" spans="1:18" ht="15" x14ac:dyDescent="0.2">
      <c r="A6" s="40">
        <v>2</v>
      </c>
      <c r="B6" s="8" t="s">
        <v>10</v>
      </c>
      <c r="C6" s="7" t="s">
        <v>132</v>
      </c>
      <c r="D6" s="64"/>
      <c r="E6" s="66"/>
      <c r="F6" s="41"/>
      <c r="G6" s="11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</row>
    <row r="7" spans="1:18" ht="15" x14ac:dyDescent="0.2">
      <c r="A7" s="40">
        <v>3</v>
      </c>
      <c r="B7" s="8" t="s">
        <v>11</v>
      </c>
      <c r="C7" s="7" t="s">
        <v>133</v>
      </c>
      <c r="D7" s="64"/>
      <c r="E7" s="66"/>
      <c r="F7" s="41"/>
      <c r="G7" s="113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</row>
    <row r="8" spans="1:18" ht="15" x14ac:dyDescent="0.2">
      <c r="A8" s="40">
        <v>4</v>
      </c>
      <c r="B8" s="8" t="s">
        <v>13</v>
      </c>
      <c r="C8" s="7" t="s">
        <v>133</v>
      </c>
      <c r="D8" s="64"/>
      <c r="E8" s="66"/>
      <c r="F8" s="41"/>
      <c r="G8" s="113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</row>
    <row r="9" spans="1:18" s="5" customFormat="1" ht="15.75" x14ac:dyDescent="0.2">
      <c r="A9" s="38" t="s">
        <v>14</v>
      </c>
      <c r="B9" s="59"/>
      <c r="C9" s="29"/>
      <c r="D9" s="80"/>
      <c r="E9" s="65"/>
      <c r="F9" s="118"/>
      <c r="G9" s="116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</row>
    <row r="10" spans="1:18" ht="15" x14ac:dyDescent="0.2">
      <c r="A10" s="40">
        <v>1</v>
      </c>
      <c r="B10" s="8" t="s">
        <v>72</v>
      </c>
      <c r="C10" s="7" t="s">
        <v>73</v>
      </c>
      <c r="D10" s="64"/>
      <c r="E10" s="66"/>
      <c r="F10" s="41"/>
      <c r="G10" s="113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18" ht="15" x14ac:dyDescent="0.2">
      <c r="A11" s="40">
        <v>2</v>
      </c>
      <c r="B11" s="8" t="s">
        <v>15</v>
      </c>
      <c r="C11" s="7">
        <v>8</v>
      </c>
      <c r="D11" s="64"/>
      <c r="E11" s="66"/>
      <c r="F11" s="41"/>
      <c r="G11" s="113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</row>
    <row r="12" spans="1:18" ht="15" x14ac:dyDescent="0.2">
      <c r="A12" s="40">
        <v>3</v>
      </c>
      <c r="B12" s="8" t="s">
        <v>16</v>
      </c>
      <c r="C12" s="7" t="s">
        <v>133</v>
      </c>
      <c r="D12" s="64"/>
      <c r="E12" s="66"/>
      <c r="F12" s="41"/>
      <c r="G12" s="113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</row>
    <row r="13" spans="1:18" ht="15" x14ac:dyDescent="0.2">
      <c r="A13" s="40">
        <v>4</v>
      </c>
      <c r="B13" s="8" t="s">
        <v>17</v>
      </c>
      <c r="C13" s="7" t="s">
        <v>133</v>
      </c>
      <c r="D13" s="64"/>
      <c r="E13" s="66"/>
      <c r="F13" s="41"/>
      <c r="G13" s="113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18" s="5" customFormat="1" ht="15.75" x14ac:dyDescent="0.2">
      <c r="A14" s="38" t="s">
        <v>197</v>
      </c>
      <c r="B14" s="59"/>
      <c r="C14" s="29"/>
      <c r="D14" s="80"/>
      <c r="E14" s="65"/>
      <c r="F14" s="118"/>
      <c r="G14" s="116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</row>
    <row r="15" spans="1:18" ht="15" x14ac:dyDescent="0.2">
      <c r="A15" s="42" t="s">
        <v>198</v>
      </c>
      <c r="B15" s="9"/>
      <c r="C15" s="24"/>
      <c r="D15" s="81"/>
      <c r="E15" s="62"/>
      <c r="F15" s="100"/>
      <c r="G15" s="113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  <row r="16" spans="1:18" ht="15" x14ac:dyDescent="0.2">
      <c r="A16" s="107">
        <v>1</v>
      </c>
      <c r="B16" s="8" t="s">
        <v>65</v>
      </c>
      <c r="C16" s="7" t="s">
        <v>223</v>
      </c>
      <c r="D16" s="64"/>
      <c r="E16" s="66"/>
      <c r="F16" s="41"/>
      <c r="G16" s="113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</row>
    <row r="17" spans="1:18" ht="15" x14ac:dyDescent="0.2">
      <c r="A17" s="107">
        <v>2</v>
      </c>
      <c r="B17" s="8" t="s">
        <v>32</v>
      </c>
      <c r="C17" s="7">
        <f>20*12</f>
        <v>240</v>
      </c>
      <c r="D17" s="64"/>
      <c r="E17" s="66"/>
      <c r="F17" s="41"/>
      <c r="G17" s="113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18" ht="15" x14ac:dyDescent="0.2">
      <c r="A18" s="107">
        <v>3</v>
      </c>
      <c r="B18" s="8" t="s">
        <v>34</v>
      </c>
      <c r="C18" s="25" t="s">
        <v>149</v>
      </c>
      <c r="D18" s="64"/>
      <c r="E18" s="64"/>
      <c r="F18" s="41"/>
      <c r="G18" s="113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</row>
    <row r="19" spans="1:18" ht="15" x14ac:dyDescent="0.2">
      <c r="A19" s="107">
        <v>4</v>
      </c>
      <c r="B19" s="8" t="s">
        <v>35</v>
      </c>
      <c r="C19" s="7" t="s">
        <v>150</v>
      </c>
      <c r="D19" s="64"/>
      <c r="E19" s="64"/>
      <c r="F19" s="41"/>
      <c r="G19" s="113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</row>
    <row r="20" spans="1:18" ht="15" x14ac:dyDescent="0.2">
      <c r="A20" s="107">
        <v>5</v>
      </c>
      <c r="B20" s="8" t="s">
        <v>185</v>
      </c>
      <c r="C20" s="7">
        <v>1</v>
      </c>
      <c r="D20" s="64"/>
      <c r="E20" s="64"/>
      <c r="F20" s="41"/>
      <c r="G20" s="113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</row>
    <row r="21" spans="1:18" ht="15" x14ac:dyDescent="0.2">
      <c r="A21" s="107">
        <v>6</v>
      </c>
      <c r="B21" s="8" t="s">
        <v>36</v>
      </c>
      <c r="C21" s="7">
        <v>7</v>
      </c>
      <c r="D21" s="64"/>
      <c r="E21" s="66"/>
      <c r="F21" s="41"/>
      <c r="G21" s="113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</row>
    <row r="22" spans="1:18" ht="15" x14ac:dyDescent="0.2">
      <c r="A22" s="107">
        <v>7</v>
      </c>
      <c r="B22" s="8" t="s">
        <v>37</v>
      </c>
      <c r="C22" s="7">
        <v>10</v>
      </c>
      <c r="D22" s="64"/>
      <c r="E22" s="66"/>
      <c r="F22" s="41"/>
      <c r="G22" s="113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</row>
    <row r="23" spans="1:18" ht="15" x14ac:dyDescent="0.2">
      <c r="A23" s="107">
        <v>8</v>
      </c>
      <c r="B23" s="8" t="s">
        <v>121</v>
      </c>
      <c r="C23" s="7">
        <v>4</v>
      </c>
      <c r="D23" s="64"/>
      <c r="E23" s="66"/>
      <c r="F23" s="41"/>
      <c r="G23" s="113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</row>
    <row r="24" spans="1:18" ht="15" x14ac:dyDescent="0.2">
      <c r="A24" s="107">
        <v>9</v>
      </c>
      <c r="B24" s="8" t="s">
        <v>113</v>
      </c>
      <c r="C24" s="7">
        <v>1</v>
      </c>
      <c r="D24" s="64"/>
      <c r="E24" s="66"/>
      <c r="F24" s="41"/>
      <c r="G24" s="113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18" ht="15" x14ac:dyDescent="0.2">
      <c r="A25" s="107">
        <v>10</v>
      </c>
      <c r="B25" s="8" t="s">
        <v>177</v>
      </c>
      <c r="C25" s="7">
        <v>600</v>
      </c>
      <c r="D25" s="64"/>
      <c r="E25" s="66"/>
      <c r="F25" s="41"/>
      <c r="G25" s="113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</row>
    <row r="26" spans="1:18" ht="15" x14ac:dyDescent="0.2">
      <c r="A26" s="107">
        <v>11</v>
      </c>
      <c r="B26" s="8" t="s">
        <v>195</v>
      </c>
      <c r="C26" s="7">
        <f>20*20</f>
        <v>400</v>
      </c>
      <c r="D26" s="64"/>
      <c r="E26" s="66"/>
      <c r="F26" s="41"/>
      <c r="G26" s="113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</row>
    <row r="27" spans="1:18" ht="15" x14ac:dyDescent="0.2">
      <c r="A27" s="107">
        <v>12</v>
      </c>
      <c r="B27" s="8" t="s">
        <v>180</v>
      </c>
      <c r="C27" s="7">
        <v>1</v>
      </c>
      <c r="D27" s="64"/>
      <c r="E27" s="66"/>
      <c r="F27" s="41"/>
      <c r="G27" s="113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</row>
    <row r="28" spans="1:18" ht="15" x14ac:dyDescent="0.2">
      <c r="A28" s="107">
        <v>13</v>
      </c>
      <c r="B28" s="8" t="s">
        <v>102</v>
      </c>
      <c r="C28" s="7">
        <v>40</v>
      </c>
      <c r="D28" s="64"/>
      <c r="E28" s="66"/>
      <c r="F28" s="41"/>
      <c r="G28" s="113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  <row r="29" spans="1:18" ht="15" x14ac:dyDescent="0.2">
      <c r="A29" s="107">
        <v>14</v>
      </c>
      <c r="B29" s="8" t="s">
        <v>178</v>
      </c>
      <c r="C29" s="7">
        <v>84</v>
      </c>
      <c r="D29" s="64"/>
      <c r="E29" s="66"/>
      <c r="F29" s="41"/>
      <c r="G29" s="113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</row>
    <row r="30" spans="1:18" ht="15" x14ac:dyDescent="0.2">
      <c r="A30" s="107">
        <v>15</v>
      </c>
      <c r="B30" s="8" t="s">
        <v>179</v>
      </c>
      <c r="C30" s="7">
        <v>100</v>
      </c>
      <c r="D30" s="64"/>
      <c r="E30" s="66"/>
      <c r="F30" s="41"/>
      <c r="G30" s="113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</row>
    <row r="31" spans="1:18" ht="15" x14ac:dyDescent="0.2">
      <c r="A31" s="107">
        <v>16</v>
      </c>
      <c r="B31" s="8" t="s">
        <v>44</v>
      </c>
      <c r="C31" s="7">
        <v>40</v>
      </c>
      <c r="D31" s="64"/>
      <c r="E31" s="66"/>
      <c r="F31" s="41"/>
      <c r="G31" s="113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</row>
    <row r="32" spans="1:18" ht="15" x14ac:dyDescent="0.2">
      <c r="A32" s="107">
        <v>17</v>
      </c>
      <c r="B32" s="8" t="s">
        <v>181</v>
      </c>
      <c r="C32" s="7">
        <v>3</v>
      </c>
      <c r="D32" s="64"/>
      <c r="E32" s="66"/>
      <c r="F32" s="41"/>
      <c r="G32" s="113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</row>
    <row r="33" spans="1:18" ht="15" x14ac:dyDescent="0.2">
      <c r="A33" s="107">
        <v>18</v>
      </c>
      <c r="B33" s="8" t="s">
        <v>182</v>
      </c>
      <c r="C33" s="7">
        <v>3</v>
      </c>
      <c r="D33" s="64"/>
      <c r="E33" s="66"/>
      <c r="F33" s="41"/>
      <c r="G33" s="113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</row>
    <row r="34" spans="1:18" ht="15" x14ac:dyDescent="0.2">
      <c r="A34" s="107">
        <v>19</v>
      </c>
      <c r="B34" s="8" t="s">
        <v>191</v>
      </c>
      <c r="C34" s="7">
        <v>1</v>
      </c>
      <c r="D34" s="64"/>
      <c r="E34" s="66"/>
      <c r="F34" s="41"/>
      <c r="G34" s="113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</row>
    <row r="35" spans="1:18" ht="15" x14ac:dyDescent="0.2">
      <c r="A35" s="107">
        <v>20</v>
      </c>
      <c r="B35" s="8" t="s">
        <v>189</v>
      </c>
      <c r="C35" s="7">
        <v>1</v>
      </c>
      <c r="D35" s="64"/>
      <c r="E35" s="66"/>
      <c r="F35" s="41"/>
      <c r="G35" s="113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</row>
    <row r="36" spans="1:18" ht="15" x14ac:dyDescent="0.2">
      <c r="A36" s="44" t="s">
        <v>184</v>
      </c>
      <c r="B36" s="9"/>
      <c r="C36" s="30"/>
      <c r="D36" s="63"/>
      <c r="E36" s="63"/>
      <c r="F36" s="100"/>
      <c r="G36" s="113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ht="15" x14ac:dyDescent="0.2">
      <c r="A37" s="40">
        <v>1</v>
      </c>
      <c r="B37" s="8" t="s">
        <v>100</v>
      </c>
      <c r="C37" s="7">
        <v>400</v>
      </c>
      <c r="D37" s="64"/>
      <c r="E37" s="66"/>
      <c r="F37" s="41"/>
      <c r="G37" s="113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</row>
    <row r="38" spans="1:18" ht="15" x14ac:dyDescent="0.2">
      <c r="A38" s="40">
        <v>2</v>
      </c>
      <c r="B38" s="8" t="s">
        <v>122</v>
      </c>
      <c r="C38" s="7">
        <v>900</v>
      </c>
      <c r="D38" s="64"/>
      <c r="E38" s="66"/>
      <c r="F38" s="41"/>
      <c r="G38" s="113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</row>
    <row r="39" spans="1:18" ht="15" x14ac:dyDescent="0.2">
      <c r="A39" s="40">
        <v>3</v>
      </c>
      <c r="B39" s="8" t="s">
        <v>118</v>
      </c>
      <c r="C39" s="7">
        <v>1600</v>
      </c>
      <c r="D39" s="64"/>
      <c r="E39" s="66"/>
      <c r="F39" s="41"/>
      <c r="G39" s="113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</row>
    <row r="40" spans="1:18" ht="15" x14ac:dyDescent="0.2">
      <c r="A40" s="40">
        <v>4</v>
      </c>
      <c r="B40" s="8" t="s">
        <v>101</v>
      </c>
      <c r="C40" s="7">
        <v>80</v>
      </c>
      <c r="D40" s="64"/>
      <c r="E40" s="66"/>
      <c r="F40" s="41"/>
      <c r="G40" s="113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18" ht="15" x14ac:dyDescent="0.2">
      <c r="A41" s="40">
        <v>5</v>
      </c>
      <c r="B41" s="8" t="s">
        <v>183</v>
      </c>
      <c r="C41" s="7">
        <v>1</v>
      </c>
      <c r="D41" s="64"/>
      <c r="E41" s="66"/>
      <c r="F41" s="41"/>
      <c r="G41" s="113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</row>
    <row r="42" spans="1:18" ht="15" x14ac:dyDescent="0.2">
      <c r="A42" s="40">
        <v>6</v>
      </c>
      <c r="B42" s="8" t="s">
        <v>32</v>
      </c>
      <c r="C42" s="7">
        <v>48</v>
      </c>
      <c r="D42" s="64"/>
      <c r="E42" s="66"/>
      <c r="F42" s="41"/>
      <c r="G42" s="113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</row>
    <row r="43" spans="1:18" ht="15" x14ac:dyDescent="0.2">
      <c r="A43" s="40">
        <v>7</v>
      </c>
      <c r="B43" s="8" t="s">
        <v>39</v>
      </c>
      <c r="C43" s="7" t="s">
        <v>150</v>
      </c>
      <c r="D43" s="64"/>
      <c r="E43" s="66"/>
      <c r="F43" s="41"/>
      <c r="G43" s="113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</row>
    <row r="44" spans="1:18" ht="15" x14ac:dyDescent="0.2">
      <c r="A44" s="40">
        <v>8</v>
      </c>
      <c r="B44" s="8" t="s">
        <v>34</v>
      </c>
      <c r="C44" s="7" t="s">
        <v>150</v>
      </c>
      <c r="D44" s="64"/>
      <c r="E44" s="64"/>
      <c r="F44" s="41"/>
      <c r="G44" s="113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</row>
    <row r="45" spans="1:18" ht="15" x14ac:dyDescent="0.2">
      <c r="A45" s="40">
        <v>9</v>
      </c>
      <c r="B45" s="8" t="s">
        <v>185</v>
      </c>
      <c r="C45" s="7">
        <v>1</v>
      </c>
      <c r="D45" s="64"/>
      <c r="E45" s="64"/>
      <c r="F45" s="41"/>
      <c r="G45" s="113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</row>
    <row r="46" spans="1:18" ht="15" x14ac:dyDescent="0.2">
      <c r="A46" s="40">
        <v>10</v>
      </c>
      <c r="B46" s="8" t="s">
        <v>186</v>
      </c>
      <c r="C46" s="7">
        <v>30</v>
      </c>
      <c r="D46" s="64"/>
      <c r="E46" s="64"/>
      <c r="F46" s="41"/>
      <c r="G46" s="113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</row>
    <row r="47" spans="1:18" ht="15" x14ac:dyDescent="0.2">
      <c r="A47" s="40">
        <v>11</v>
      </c>
      <c r="B47" s="8" t="s">
        <v>187</v>
      </c>
      <c r="C47" s="7">
        <v>4</v>
      </c>
      <c r="D47" s="64"/>
      <c r="E47" s="64"/>
      <c r="F47" s="41"/>
      <c r="G47" s="113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</row>
    <row r="48" spans="1:18" ht="15" x14ac:dyDescent="0.2">
      <c r="A48" s="40">
        <v>12</v>
      </c>
      <c r="B48" s="8" t="s">
        <v>188</v>
      </c>
      <c r="C48" s="7">
        <v>1</v>
      </c>
      <c r="D48" s="64"/>
      <c r="E48" s="64"/>
      <c r="F48" s="41"/>
      <c r="G48" s="113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</row>
    <row r="49" spans="1:18" ht="15" x14ac:dyDescent="0.2">
      <c r="A49" s="40">
        <v>13</v>
      </c>
      <c r="B49" s="8" t="s">
        <v>189</v>
      </c>
      <c r="C49" s="7">
        <v>1</v>
      </c>
      <c r="D49" s="64"/>
      <c r="E49" s="64"/>
      <c r="F49" s="41"/>
      <c r="G49" s="113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</row>
    <row r="50" spans="1:18" ht="15" x14ac:dyDescent="0.2">
      <c r="A50" s="40">
        <v>14</v>
      </c>
      <c r="B50" s="8" t="s">
        <v>190</v>
      </c>
      <c r="C50" s="7">
        <v>2</v>
      </c>
      <c r="D50" s="64"/>
      <c r="E50" s="64"/>
      <c r="F50" s="41"/>
      <c r="G50" s="113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</row>
    <row r="51" spans="1:18" ht="15" x14ac:dyDescent="0.2">
      <c r="A51" s="40">
        <v>15</v>
      </c>
      <c r="B51" s="8" t="s">
        <v>192</v>
      </c>
      <c r="C51" s="7">
        <v>1</v>
      </c>
      <c r="D51" s="64"/>
      <c r="E51" s="64"/>
      <c r="F51" s="41"/>
      <c r="G51" s="113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</row>
    <row r="52" spans="1:18" ht="15" x14ac:dyDescent="0.2">
      <c r="A52" s="40">
        <v>16</v>
      </c>
      <c r="B52" s="8" t="s">
        <v>191</v>
      </c>
      <c r="C52" s="7">
        <v>1</v>
      </c>
      <c r="D52" s="64"/>
      <c r="E52" s="64"/>
      <c r="F52" s="41"/>
      <c r="G52" s="113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</row>
    <row r="53" spans="1:18" ht="15" x14ac:dyDescent="0.2">
      <c r="A53" s="7">
        <v>17</v>
      </c>
      <c r="B53" s="8" t="s">
        <v>211</v>
      </c>
      <c r="C53" s="7">
        <v>1</v>
      </c>
      <c r="D53" s="64"/>
      <c r="E53" s="64"/>
      <c r="F53" s="41"/>
      <c r="G53" s="113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</row>
    <row r="54" spans="1:18" ht="15" x14ac:dyDescent="0.2">
      <c r="A54" s="7">
        <v>18</v>
      </c>
      <c r="B54" s="8" t="s">
        <v>182</v>
      </c>
      <c r="C54" s="7">
        <v>2</v>
      </c>
      <c r="D54" s="64"/>
      <c r="E54" s="64"/>
      <c r="F54" s="41"/>
      <c r="G54" s="113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</row>
    <row r="55" spans="1:18" ht="15" x14ac:dyDescent="0.2">
      <c r="A55" s="125" t="s">
        <v>199</v>
      </c>
      <c r="B55" s="126"/>
      <c r="C55" s="24"/>
      <c r="D55" s="81"/>
      <c r="E55" s="81"/>
      <c r="F55" s="100"/>
      <c r="G55" s="113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</row>
    <row r="56" spans="1:18" ht="15" x14ac:dyDescent="0.2">
      <c r="A56" s="40">
        <v>1</v>
      </c>
      <c r="B56" s="8" t="s">
        <v>193</v>
      </c>
      <c r="C56" s="7">
        <f>24*24*2</f>
        <v>1152</v>
      </c>
      <c r="D56" s="64"/>
      <c r="E56" s="64"/>
      <c r="F56" s="41"/>
      <c r="G56" s="113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</row>
    <row r="57" spans="1:18" ht="15" x14ac:dyDescent="0.2">
      <c r="A57" s="40">
        <v>2</v>
      </c>
      <c r="B57" s="8" t="s">
        <v>122</v>
      </c>
      <c r="C57" s="7">
        <f>15*7*4</f>
        <v>420</v>
      </c>
      <c r="D57" s="64"/>
      <c r="E57" s="64"/>
      <c r="F57" s="41"/>
      <c r="G57" s="113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</row>
    <row r="58" spans="1:18" ht="15" x14ac:dyDescent="0.2">
      <c r="A58" s="40">
        <v>3</v>
      </c>
      <c r="B58" s="8" t="s">
        <v>194</v>
      </c>
      <c r="C58" s="7">
        <v>100</v>
      </c>
      <c r="D58" s="64"/>
      <c r="E58" s="64"/>
      <c r="F58" s="41"/>
      <c r="G58" s="113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</row>
    <row r="59" spans="1:18" ht="15" x14ac:dyDescent="0.2">
      <c r="A59" s="40">
        <v>4</v>
      </c>
      <c r="B59" s="8" t="s">
        <v>183</v>
      </c>
      <c r="C59" s="7">
        <v>1</v>
      </c>
      <c r="D59" s="64"/>
      <c r="E59" s="64"/>
      <c r="F59" s="41"/>
      <c r="G59" s="113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</row>
    <row r="60" spans="1:18" ht="15" x14ac:dyDescent="0.2">
      <c r="A60" s="40">
        <v>5</v>
      </c>
      <c r="B60" s="8" t="s">
        <v>122</v>
      </c>
      <c r="C60" s="7">
        <f>75*7</f>
        <v>525</v>
      </c>
      <c r="D60" s="64"/>
      <c r="E60" s="64"/>
      <c r="F60" s="41"/>
      <c r="G60" s="113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</row>
    <row r="61" spans="1:18" ht="15" x14ac:dyDescent="0.2">
      <c r="A61" s="40">
        <v>6</v>
      </c>
      <c r="B61" s="8" t="s">
        <v>26</v>
      </c>
      <c r="C61" s="7">
        <v>1</v>
      </c>
      <c r="D61" s="64"/>
      <c r="E61" s="64"/>
      <c r="F61" s="41"/>
      <c r="G61" s="113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</row>
    <row r="62" spans="1:18" ht="15" x14ac:dyDescent="0.2">
      <c r="A62" s="40">
        <v>7</v>
      </c>
      <c r="B62" s="8" t="s">
        <v>196</v>
      </c>
      <c r="C62" s="7">
        <f>24*24</f>
        <v>576</v>
      </c>
      <c r="D62" s="64"/>
      <c r="E62" s="64"/>
      <c r="F62" s="41"/>
      <c r="G62" s="113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</row>
    <row r="63" spans="1:18" ht="15" x14ac:dyDescent="0.2">
      <c r="A63" s="40">
        <v>8</v>
      </c>
      <c r="B63" s="8" t="s">
        <v>224</v>
      </c>
      <c r="C63" s="7">
        <v>1</v>
      </c>
      <c r="D63" s="64"/>
      <c r="E63" s="64"/>
      <c r="F63" s="41"/>
      <c r="G63" s="113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</row>
    <row r="64" spans="1:18" ht="15" x14ac:dyDescent="0.2">
      <c r="A64" s="40">
        <v>9</v>
      </c>
      <c r="B64" s="8" t="s">
        <v>203</v>
      </c>
      <c r="C64" s="7">
        <v>200</v>
      </c>
      <c r="D64" s="64"/>
      <c r="E64" s="64"/>
      <c r="F64" s="41"/>
      <c r="G64" s="113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</row>
    <row r="65" spans="1:18" ht="15" x14ac:dyDescent="0.2">
      <c r="A65" s="40">
        <v>10</v>
      </c>
      <c r="B65" s="103" t="s">
        <v>188</v>
      </c>
      <c r="C65" s="7">
        <v>2</v>
      </c>
      <c r="D65" s="64"/>
      <c r="E65" s="64"/>
      <c r="F65" s="41"/>
      <c r="G65" s="113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</row>
    <row r="66" spans="1:18" ht="15" x14ac:dyDescent="0.2">
      <c r="A66" s="40">
        <v>11</v>
      </c>
      <c r="B66" s="103" t="s">
        <v>191</v>
      </c>
      <c r="C66" s="7">
        <v>1</v>
      </c>
      <c r="D66" s="64"/>
      <c r="E66" s="64"/>
      <c r="F66" s="41"/>
      <c r="G66" s="113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</row>
    <row r="67" spans="1:18" ht="15" x14ac:dyDescent="0.2">
      <c r="A67" s="40">
        <v>12</v>
      </c>
      <c r="B67" s="103" t="s">
        <v>158</v>
      </c>
      <c r="C67" s="7">
        <v>5</v>
      </c>
      <c r="D67" s="64"/>
      <c r="E67" s="64"/>
      <c r="F67" s="41"/>
      <c r="G67" s="113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</row>
    <row r="68" spans="1:18" ht="15" x14ac:dyDescent="0.2">
      <c r="A68" s="102">
        <v>13</v>
      </c>
      <c r="B68" s="103" t="s">
        <v>182</v>
      </c>
      <c r="C68" s="7">
        <v>3</v>
      </c>
      <c r="D68" s="64"/>
      <c r="E68" s="64"/>
      <c r="F68" s="41"/>
      <c r="G68" s="113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</row>
    <row r="69" spans="1:18" ht="15" x14ac:dyDescent="0.2">
      <c r="A69" s="125" t="s">
        <v>201</v>
      </c>
      <c r="B69" s="126"/>
      <c r="C69" s="24"/>
      <c r="D69" s="81"/>
      <c r="E69" s="81"/>
      <c r="F69" s="100"/>
      <c r="G69" s="113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</row>
    <row r="70" spans="1:18" ht="15" x14ac:dyDescent="0.2">
      <c r="A70" s="7">
        <v>1</v>
      </c>
      <c r="B70" s="11" t="s">
        <v>202</v>
      </c>
      <c r="C70" s="10">
        <v>1</v>
      </c>
      <c r="D70" s="83"/>
      <c r="E70" s="83"/>
      <c r="F70" s="101"/>
      <c r="G70" s="113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</row>
    <row r="71" spans="1:18" ht="15" x14ac:dyDescent="0.2">
      <c r="A71" s="9" t="s">
        <v>204</v>
      </c>
      <c r="B71" s="9"/>
      <c r="C71" s="24"/>
      <c r="D71" s="81"/>
      <c r="E71" s="81"/>
      <c r="F71" s="100"/>
      <c r="G71" s="113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</row>
    <row r="72" spans="1:18" ht="15" x14ac:dyDescent="0.2">
      <c r="A72" s="108">
        <v>1</v>
      </c>
      <c r="B72" s="11" t="s">
        <v>205</v>
      </c>
      <c r="C72" s="10">
        <v>12</v>
      </c>
      <c r="D72" s="83"/>
      <c r="E72" s="83"/>
      <c r="F72" s="101"/>
      <c r="G72" s="113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</row>
    <row r="73" spans="1:18" ht="15" x14ac:dyDescent="0.2">
      <c r="A73" s="10">
        <v>2</v>
      </c>
      <c r="B73" s="11" t="s">
        <v>29</v>
      </c>
      <c r="C73" s="10">
        <v>24</v>
      </c>
      <c r="D73" s="83"/>
      <c r="E73" s="83"/>
      <c r="F73" s="10"/>
      <c r="G73" s="113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</row>
    <row r="74" spans="1:18" ht="15" x14ac:dyDescent="0.2">
      <c r="A74" s="10">
        <v>3</v>
      </c>
      <c r="B74" s="11" t="s">
        <v>206</v>
      </c>
      <c r="C74" s="10">
        <v>1</v>
      </c>
      <c r="D74" s="83"/>
      <c r="E74" s="83"/>
      <c r="F74" s="10"/>
      <c r="G74" s="113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</row>
    <row r="75" spans="1:18" ht="15" x14ac:dyDescent="0.2">
      <c r="A75" s="10">
        <v>4</v>
      </c>
      <c r="B75" s="11" t="s">
        <v>207</v>
      </c>
      <c r="C75" s="10">
        <v>1</v>
      </c>
      <c r="D75" s="83"/>
      <c r="E75" s="83"/>
      <c r="F75" s="10"/>
      <c r="G75" s="113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</row>
    <row r="76" spans="1:18" ht="15" x14ac:dyDescent="0.2">
      <c r="A76" s="10">
        <v>5</v>
      </c>
      <c r="B76" s="11" t="s">
        <v>227</v>
      </c>
      <c r="C76" s="10">
        <v>1</v>
      </c>
      <c r="D76" s="83"/>
      <c r="E76" s="83"/>
      <c r="F76" s="10"/>
      <c r="G76" s="113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</row>
    <row r="77" spans="1:18" ht="15" x14ac:dyDescent="0.2">
      <c r="A77" s="10">
        <v>6</v>
      </c>
      <c r="B77" s="11" t="s">
        <v>209</v>
      </c>
      <c r="C77" s="10">
        <v>1</v>
      </c>
      <c r="D77" s="83"/>
      <c r="E77" s="83"/>
      <c r="F77" s="10"/>
      <c r="G77" s="113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</row>
    <row r="78" spans="1:18" ht="15" x14ac:dyDescent="0.2">
      <c r="A78" s="30" t="s">
        <v>208</v>
      </c>
      <c r="B78" s="9"/>
      <c r="C78" s="30"/>
      <c r="D78" s="63"/>
      <c r="E78" s="63"/>
      <c r="F78" s="24"/>
      <c r="G78" s="113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</row>
    <row r="79" spans="1:18" ht="15" x14ac:dyDescent="0.2">
      <c r="A79" s="7">
        <v>1</v>
      </c>
      <c r="B79" s="8" t="s">
        <v>40</v>
      </c>
      <c r="C79" s="7">
        <v>2</v>
      </c>
      <c r="D79" s="64"/>
      <c r="E79" s="66"/>
      <c r="F79" s="7"/>
      <c r="G79" s="113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</row>
    <row r="80" spans="1:18" ht="15" x14ac:dyDescent="0.2">
      <c r="A80" s="7">
        <v>2</v>
      </c>
      <c r="B80" s="8" t="s">
        <v>41</v>
      </c>
      <c r="C80" s="7">
        <v>4</v>
      </c>
      <c r="D80" s="64"/>
      <c r="E80" s="66"/>
      <c r="F80" s="7"/>
      <c r="G80" s="113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</row>
    <row r="81" spans="1:18" ht="15" x14ac:dyDescent="0.2">
      <c r="A81" s="127" t="s">
        <v>214</v>
      </c>
      <c r="B81" s="127"/>
      <c r="C81" s="9"/>
      <c r="D81" s="62"/>
      <c r="E81" s="104"/>
      <c r="F81" s="24"/>
      <c r="G81" s="113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</row>
    <row r="82" spans="1:18" ht="15" x14ac:dyDescent="0.2">
      <c r="A82" s="7">
        <v>1</v>
      </c>
      <c r="B82" s="8" t="s">
        <v>215</v>
      </c>
      <c r="C82" s="7">
        <v>1</v>
      </c>
      <c r="D82" s="105"/>
      <c r="E82" s="106"/>
      <c r="F82" s="7"/>
      <c r="G82" s="113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</row>
    <row r="83" spans="1:18" ht="15.75" x14ac:dyDescent="0.2">
      <c r="A83" s="29" t="s">
        <v>200</v>
      </c>
      <c r="B83" s="59"/>
      <c r="C83" s="29"/>
      <c r="D83" s="80"/>
      <c r="E83" s="80"/>
      <c r="F83" s="119"/>
      <c r="G83" s="113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</row>
    <row r="84" spans="1:18" ht="15" x14ac:dyDescent="0.2">
      <c r="A84" s="7">
        <v>1</v>
      </c>
      <c r="B84" s="8" t="s">
        <v>128</v>
      </c>
      <c r="C84" s="33">
        <v>10000</v>
      </c>
      <c r="D84" s="64"/>
      <c r="E84" s="66"/>
      <c r="F84" s="7"/>
      <c r="G84" s="113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</row>
    <row r="85" spans="1:18" ht="15" x14ac:dyDescent="0.2">
      <c r="A85" s="7">
        <v>2</v>
      </c>
      <c r="B85" s="8" t="s">
        <v>123</v>
      </c>
      <c r="C85" s="7">
        <v>100</v>
      </c>
      <c r="D85" s="64"/>
      <c r="E85" s="66"/>
      <c r="F85" s="7"/>
      <c r="G85" s="113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</row>
    <row r="86" spans="1:18" ht="15" x14ac:dyDescent="0.2">
      <c r="A86" s="7">
        <v>3</v>
      </c>
      <c r="B86" s="8" t="s">
        <v>124</v>
      </c>
      <c r="C86" s="7">
        <v>500</v>
      </c>
      <c r="D86" s="64"/>
      <c r="E86" s="66"/>
      <c r="F86" s="7"/>
      <c r="G86" s="113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</row>
    <row r="87" spans="1:18" ht="15.75" x14ac:dyDescent="0.2">
      <c r="A87" s="29" t="s">
        <v>210</v>
      </c>
      <c r="B87" s="59"/>
      <c r="C87" s="29"/>
      <c r="D87" s="80"/>
      <c r="E87" s="80"/>
      <c r="F87" s="119"/>
      <c r="G87" s="113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</row>
    <row r="88" spans="1:18" ht="15" x14ac:dyDescent="0.2">
      <c r="A88" s="7">
        <v>1</v>
      </c>
      <c r="B88" s="8" t="s">
        <v>47</v>
      </c>
      <c r="C88" s="7">
        <v>1</v>
      </c>
      <c r="D88" s="64"/>
      <c r="E88" s="66"/>
      <c r="F88" s="7"/>
      <c r="G88" s="113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</row>
    <row r="89" spans="1:18" ht="15" x14ac:dyDescent="0.2">
      <c r="A89" s="7">
        <v>2</v>
      </c>
      <c r="B89" s="8" t="s">
        <v>130</v>
      </c>
      <c r="C89" s="7">
        <v>6</v>
      </c>
      <c r="D89" s="64"/>
      <c r="E89" s="66"/>
      <c r="F89" s="7"/>
      <c r="G89" s="113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</row>
    <row r="90" spans="1:18" ht="15" x14ac:dyDescent="0.2">
      <c r="A90" s="40">
        <v>3</v>
      </c>
      <c r="B90" s="8" t="s">
        <v>166</v>
      </c>
      <c r="C90" s="7">
        <v>1</v>
      </c>
      <c r="D90" s="64"/>
      <c r="E90" s="66"/>
      <c r="F90" s="41"/>
      <c r="G90" s="113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</row>
    <row r="91" spans="1:18" ht="15" x14ac:dyDescent="0.2">
      <c r="A91" s="40">
        <v>4</v>
      </c>
      <c r="B91" s="8" t="s">
        <v>170</v>
      </c>
      <c r="C91" s="7">
        <v>1</v>
      </c>
      <c r="D91" s="64"/>
      <c r="E91" s="66"/>
      <c r="F91" s="41"/>
      <c r="G91" s="113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</row>
    <row r="92" spans="1:18" ht="15.75" x14ac:dyDescent="0.2">
      <c r="A92" s="38" t="s">
        <v>217</v>
      </c>
      <c r="B92" s="59"/>
      <c r="C92" s="29"/>
      <c r="D92" s="80"/>
      <c r="E92" s="80"/>
      <c r="F92" s="118"/>
      <c r="G92" s="113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</row>
    <row r="93" spans="1:18" ht="15" x14ac:dyDescent="0.2">
      <c r="A93" s="40">
        <v>1</v>
      </c>
      <c r="B93" s="8" t="s">
        <v>50</v>
      </c>
      <c r="C93" s="7">
        <v>10</v>
      </c>
      <c r="D93" s="64"/>
      <c r="E93" s="66"/>
      <c r="F93" s="52"/>
      <c r="G93" s="113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</row>
    <row r="94" spans="1:18" ht="15" x14ac:dyDescent="0.2">
      <c r="A94" s="40">
        <v>2</v>
      </c>
      <c r="B94" s="8" t="s">
        <v>51</v>
      </c>
      <c r="C94" s="7">
        <v>10</v>
      </c>
      <c r="D94" s="64"/>
      <c r="E94" s="66"/>
      <c r="F94" s="52"/>
      <c r="G94" s="113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</row>
    <row r="95" spans="1:18" ht="15" x14ac:dyDescent="0.2">
      <c r="A95" s="40">
        <v>3</v>
      </c>
      <c r="B95" s="8" t="s">
        <v>155</v>
      </c>
      <c r="C95" s="7">
        <v>50</v>
      </c>
      <c r="D95" s="64"/>
      <c r="E95" s="66"/>
      <c r="F95" s="41"/>
      <c r="G95" s="113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</row>
    <row r="96" spans="1:18" ht="15" x14ac:dyDescent="0.2">
      <c r="A96" s="40">
        <v>4</v>
      </c>
      <c r="B96" s="8" t="s">
        <v>52</v>
      </c>
      <c r="C96" s="7">
        <v>1</v>
      </c>
      <c r="D96" s="64"/>
      <c r="E96" s="66"/>
      <c r="F96" s="41"/>
      <c r="G96" s="113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</row>
    <row r="97" spans="1:18" ht="15" x14ac:dyDescent="0.2">
      <c r="A97" s="40">
        <v>5</v>
      </c>
      <c r="B97" s="8" t="s">
        <v>53</v>
      </c>
      <c r="C97" s="7">
        <v>1</v>
      </c>
      <c r="D97" s="64"/>
      <c r="E97" s="66"/>
      <c r="F97" s="41"/>
      <c r="G97" s="113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</row>
    <row r="98" spans="1:18" ht="15" x14ac:dyDescent="0.2">
      <c r="A98" s="40">
        <v>6</v>
      </c>
      <c r="B98" s="8" t="s">
        <v>125</v>
      </c>
      <c r="C98" s="7">
        <v>150</v>
      </c>
      <c r="D98" s="64"/>
      <c r="E98" s="66"/>
      <c r="F98" s="41"/>
      <c r="G98" s="113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</row>
    <row r="99" spans="1:18" ht="15" x14ac:dyDescent="0.2">
      <c r="A99" s="40">
        <v>7</v>
      </c>
      <c r="B99" s="8" t="s">
        <v>105</v>
      </c>
      <c r="C99" s="7">
        <v>1</v>
      </c>
      <c r="D99" s="64"/>
      <c r="E99" s="66"/>
      <c r="F99" s="41"/>
      <c r="G99" s="113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</row>
    <row r="100" spans="1:18" ht="15" x14ac:dyDescent="0.2">
      <c r="A100" s="40">
        <v>8</v>
      </c>
      <c r="B100" s="8" t="s">
        <v>172</v>
      </c>
      <c r="C100" s="7">
        <v>4</v>
      </c>
      <c r="D100" s="64"/>
      <c r="E100" s="66"/>
      <c r="F100" s="41"/>
      <c r="G100" s="113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</row>
    <row r="101" spans="1:18" ht="15" x14ac:dyDescent="0.2">
      <c r="A101" s="40">
        <v>9</v>
      </c>
      <c r="B101" s="8" t="s">
        <v>79</v>
      </c>
      <c r="C101" s="7">
        <v>1</v>
      </c>
      <c r="D101" s="64"/>
      <c r="E101" s="66"/>
      <c r="F101" s="41"/>
      <c r="G101" s="113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</row>
    <row r="102" spans="1:18" ht="15" x14ac:dyDescent="0.2">
      <c r="A102" s="40">
        <v>10</v>
      </c>
      <c r="B102" s="8" t="s">
        <v>142</v>
      </c>
      <c r="C102" s="7">
        <v>50</v>
      </c>
      <c r="D102" s="64"/>
      <c r="E102" s="66"/>
      <c r="F102" s="41"/>
      <c r="G102" s="113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</row>
    <row r="103" spans="1:18" ht="15" x14ac:dyDescent="0.2">
      <c r="A103" s="40">
        <v>11</v>
      </c>
      <c r="B103" s="8" t="s">
        <v>143</v>
      </c>
      <c r="C103" s="7">
        <v>1</v>
      </c>
      <c r="D103" s="64"/>
      <c r="E103" s="66"/>
      <c r="F103" s="41"/>
      <c r="G103" s="113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</row>
    <row r="104" spans="1:18" ht="15" x14ac:dyDescent="0.2">
      <c r="A104" s="40">
        <v>12</v>
      </c>
      <c r="B104" s="8" t="s">
        <v>148</v>
      </c>
      <c r="C104" s="7">
        <v>3</v>
      </c>
      <c r="D104" s="64"/>
      <c r="E104" s="66"/>
      <c r="F104" s="41"/>
      <c r="G104" s="113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</row>
    <row r="105" spans="1:18" ht="15" x14ac:dyDescent="0.2">
      <c r="A105" s="40">
        <v>13</v>
      </c>
      <c r="B105" s="8" t="s">
        <v>212</v>
      </c>
      <c r="C105" s="7">
        <v>12</v>
      </c>
      <c r="D105" s="64"/>
      <c r="E105" s="66"/>
      <c r="F105" s="41"/>
      <c r="G105" s="113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</row>
    <row r="106" spans="1:18" ht="15" x14ac:dyDescent="0.2">
      <c r="A106" s="40">
        <v>14</v>
      </c>
      <c r="B106" s="8" t="s">
        <v>213</v>
      </c>
      <c r="C106" s="7" t="s">
        <v>150</v>
      </c>
      <c r="D106" s="64"/>
      <c r="E106" s="66"/>
      <c r="F106" s="41"/>
      <c r="G106" s="113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</row>
    <row r="107" spans="1:18" ht="15" x14ac:dyDescent="0.2">
      <c r="A107" s="40">
        <v>15</v>
      </c>
      <c r="B107" s="8" t="s">
        <v>216</v>
      </c>
      <c r="C107" s="7">
        <v>10</v>
      </c>
      <c r="D107" s="64"/>
      <c r="E107" s="66"/>
      <c r="F107" s="41"/>
      <c r="G107" s="113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</row>
    <row r="108" spans="1:18" ht="15" x14ac:dyDescent="0.2">
      <c r="A108" s="40">
        <v>16</v>
      </c>
      <c r="B108" s="8" t="s">
        <v>226</v>
      </c>
      <c r="C108" s="7">
        <v>1</v>
      </c>
      <c r="D108" s="64"/>
      <c r="E108" s="66"/>
      <c r="F108" s="41"/>
      <c r="G108" s="113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</row>
    <row r="109" spans="1:18" s="5" customFormat="1" ht="15.75" x14ac:dyDescent="0.2">
      <c r="A109" s="38" t="s">
        <v>218</v>
      </c>
      <c r="B109" s="59"/>
      <c r="C109" s="29"/>
      <c r="D109" s="80"/>
      <c r="E109" s="80"/>
      <c r="F109" s="118"/>
      <c r="G109" s="116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</row>
    <row r="110" spans="1:18" ht="15" x14ac:dyDescent="0.2">
      <c r="A110" s="40">
        <v>1</v>
      </c>
      <c r="B110" s="8" t="s">
        <v>83</v>
      </c>
      <c r="C110" s="7">
        <v>1</v>
      </c>
      <c r="D110" s="64"/>
      <c r="E110" s="66"/>
      <c r="F110" s="41"/>
      <c r="G110" s="113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</row>
    <row r="111" spans="1:18" ht="15" x14ac:dyDescent="0.2">
      <c r="A111" s="40">
        <v>2</v>
      </c>
      <c r="B111" s="8" t="s">
        <v>67</v>
      </c>
      <c r="C111" s="7">
        <v>5</v>
      </c>
      <c r="D111" s="64"/>
      <c r="E111" s="66"/>
      <c r="F111" s="41"/>
      <c r="G111" s="113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</row>
    <row r="112" spans="1:18" ht="15" x14ac:dyDescent="0.2">
      <c r="A112" s="40">
        <v>3</v>
      </c>
      <c r="B112" s="8" t="s">
        <v>68</v>
      </c>
      <c r="C112" s="7">
        <v>8</v>
      </c>
      <c r="D112" s="64"/>
      <c r="E112" s="66"/>
      <c r="F112" s="41"/>
      <c r="G112" s="113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</row>
    <row r="113" spans="1:29" ht="15" x14ac:dyDescent="0.2">
      <c r="A113" s="40">
        <v>4</v>
      </c>
      <c r="B113" s="8" t="s">
        <v>106</v>
      </c>
      <c r="C113" s="7">
        <v>8</v>
      </c>
      <c r="D113" s="64"/>
      <c r="E113" s="66"/>
      <c r="F113" s="41"/>
      <c r="G113" s="113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</row>
    <row r="114" spans="1:29" ht="15" x14ac:dyDescent="0.2">
      <c r="A114" s="40">
        <v>5</v>
      </c>
      <c r="B114" s="8" t="s">
        <v>156</v>
      </c>
      <c r="C114" s="7">
        <v>6</v>
      </c>
      <c r="D114" s="64"/>
      <c r="E114" s="66"/>
      <c r="F114" s="41"/>
      <c r="G114" s="113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</row>
    <row r="115" spans="1:29" ht="15" x14ac:dyDescent="0.2">
      <c r="A115" s="40">
        <v>6</v>
      </c>
      <c r="B115" s="8" t="s">
        <v>69</v>
      </c>
      <c r="C115" s="7">
        <v>1</v>
      </c>
      <c r="D115" s="64"/>
      <c r="E115" s="66"/>
      <c r="F115" s="41"/>
      <c r="G115" s="113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</row>
    <row r="116" spans="1:29" ht="15" x14ac:dyDescent="0.2">
      <c r="A116" s="40">
        <v>7</v>
      </c>
      <c r="B116" s="8" t="s">
        <v>161</v>
      </c>
      <c r="C116" s="7">
        <v>6</v>
      </c>
      <c r="D116" s="64"/>
      <c r="E116" s="66"/>
      <c r="F116" s="41"/>
      <c r="G116" s="113"/>
      <c r="H116" s="69"/>
      <c r="I116" s="69"/>
      <c r="J116" s="69"/>
      <c r="K116" s="69"/>
      <c r="L116" s="69"/>
      <c r="M116" s="69"/>
      <c r="N116" s="69"/>
      <c r="O116" s="69"/>
      <c r="P116" s="69"/>
      <c r="Q116" s="69"/>
      <c r="R116" s="69"/>
    </row>
    <row r="117" spans="1:29" s="5" customFormat="1" ht="15.75" x14ac:dyDescent="0.2">
      <c r="A117" s="38" t="s">
        <v>219</v>
      </c>
      <c r="B117" s="59"/>
      <c r="C117" s="29"/>
      <c r="D117" s="80"/>
      <c r="E117" s="80"/>
      <c r="F117" s="118"/>
      <c r="G117" s="116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</row>
    <row r="118" spans="1:29" ht="15" x14ac:dyDescent="0.2">
      <c r="A118" s="40">
        <v>1</v>
      </c>
      <c r="B118" s="8" t="s">
        <v>82</v>
      </c>
      <c r="C118" s="7">
        <v>2</v>
      </c>
      <c r="D118" s="64"/>
      <c r="E118" s="66"/>
      <c r="F118" s="41"/>
      <c r="G118" s="113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</row>
    <row r="119" spans="1:29" ht="15" x14ac:dyDescent="0.2">
      <c r="A119" s="40">
        <v>2</v>
      </c>
      <c r="B119" s="8" t="s">
        <v>107</v>
      </c>
      <c r="C119" s="7">
        <v>1000</v>
      </c>
      <c r="D119" s="64"/>
      <c r="E119" s="66"/>
      <c r="F119" s="41"/>
      <c r="G119" s="113"/>
      <c r="H119" s="69"/>
      <c r="I119" s="69"/>
      <c r="J119" s="69"/>
      <c r="K119" s="69"/>
      <c r="L119" s="69"/>
      <c r="M119" s="69"/>
      <c r="N119" s="69"/>
      <c r="O119" s="69"/>
      <c r="P119" s="69"/>
      <c r="Q119" s="69"/>
      <c r="R119" s="69"/>
    </row>
    <row r="120" spans="1:29" ht="15" x14ac:dyDescent="0.2">
      <c r="A120" s="40">
        <v>3</v>
      </c>
      <c r="B120" s="8" t="s">
        <v>225</v>
      </c>
      <c r="C120" s="7">
        <v>2</v>
      </c>
      <c r="D120" s="64"/>
      <c r="E120" s="66"/>
      <c r="F120" s="41"/>
      <c r="G120" s="113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</row>
    <row r="121" spans="1:29" ht="15" x14ac:dyDescent="0.2">
      <c r="A121" s="40">
        <v>4</v>
      </c>
      <c r="B121" s="8" t="s">
        <v>117</v>
      </c>
      <c r="C121" s="7">
        <v>1</v>
      </c>
      <c r="D121" s="64"/>
      <c r="E121" s="66"/>
      <c r="F121" s="41"/>
      <c r="G121" s="113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</row>
    <row r="122" spans="1:29" s="5" customFormat="1" ht="15.75" x14ac:dyDescent="0.2">
      <c r="A122" s="38" t="s">
        <v>220</v>
      </c>
      <c r="B122" s="59"/>
      <c r="C122" s="29"/>
      <c r="D122" s="80"/>
      <c r="E122" s="80"/>
      <c r="F122" s="118"/>
      <c r="G122" s="116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112"/>
      <c r="T122" s="112"/>
      <c r="U122" s="112"/>
      <c r="V122" s="112"/>
      <c r="W122" s="112"/>
      <c r="X122" s="112"/>
      <c r="Y122" s="112"/>
      <c r="Z122" s="112"/>
      <c r="AA122" s="112"/>
      <c r="AB122" s="112"/>
    </row>
    <row r="123" spans="1:29" ht="15" x14ac:dyDescent="0.2">
      <c r="A123" s="40">
        <v>1</v>
      </c>
      <c r="B123" s="8" t="s">
        <v>140</v>
      </c>
      <c r="C123" s="7">
        <v>2</v>
      </c>
      <c r="D123" s="64"/>
      <c r="E123" s="66"/>
      <c r="F123" s="41"/>
      <c r="G123" s="113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</row>
    <row r="124" spans="1:29" ht="15" x14ac:dyDescent="0.2">
      <c r="A124" s="40">
        <v>2</v>
      </c>
      <c r="B124" s="8" t="s">
        <v>141</v>
      </c>
      <c r="C124" s="7">
        <v>2</v>
      </c>
      <c r="D124" s="64"/>
      <c r="E124" s="66"/>
      <c r="F124" s="41"/>
      <c r="G124" s="113"/>
      <c r="H124" s="69"/>
      <c r="I124" s="69"/>
      <c r="J124" s="69"/>
      <c r="K124" s="69"/>
      <c r="L124" s="69"/>
      <c r="M124" s="69"/>
      <c r="N124" s="69"/>
      <c r="O124" s="69"/>
      <c r="P124" s="69"/>
      <c r="Q124" s="69"/>
      <c r="R124" s="69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</row>
    <row r="125" spans="1:29" s="5" customFormat="1" ht="15.75" x14ac:dyDescent="0.2">
      <c r="A125" s="38" t="s">
        <v>221</v>
      </c>
      <c r="B125" s="59"/>
      <c r="C125" s="29"/>
      <c r="D125" s="80"/>
      <c r="E125" s="80"/>
      <c r="F125" s="118"/>
      <c r="G125" s="116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</row>
    <row r="126" spans="1:29" ht="15" x14ac:dyDescent="0.2">
      <c r="A126" s="40">
        <v>1</v>
      </c>
      <c r="B126" s="8" t="s">
        <v>145</v>
      </c>
      <c r="C126" s="7">
        <v>1</v>
      </c>
      <c r="D126" s="64"/>
      <c r="E126" s="66"/>
      <c r="F126" s="41"/>
      <c r="G126" s="113"/>
      <c r="H126" s="69"/>
      <c r="I126" s="69"/>
      <c r="J126" s="69"/>
      <c r="K126" s="69"/>
      <c r="L126" s="69"/>
      <c r="M126" s="69"/>
      <c r="N126" s="69"/>
      <c r="O126" s="69"/>
      <c r="P126" s="69"/>
      <c r="Q126" s="69"/>
      <c r="R126" s="69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</row>
    <row r="127" spans="1:29" s="5" customFormat="1" ht="15.75" x14ac:dyDescent="0.2">
      <c r="A127" s="38" t="s">
        <v>222</v>
      </c>
      <c r="B127" s="59"/>
      <c r="C127" s="29"/>
      <c r="D127" s="80"/>
      <c r="E127" s="80"/>
      <c r="F127" s="118"/>
      <c r="G127" s="116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112"/>
      <c r="T127" s="112"/>
      <c r="U127" s="112"/>
      <c r="V127" s="112"/>
      <c r="W127" s="112"/>
      <c r="X127" s="112"/>
      <c r="Y127" s="112"/>
      <c r="Z127" s="112"/>
      <c r="AA127" s="112"/>
      <c r="AB127" s="112"/>
    </row>
    <row r="128" spans="1:29" s="6" customFormat="1" ht="15" x14ac:dyDescent="0.2">
      <c r="A128" s="40">
        <v>1</v>
      </c>
      <c r="B128" s="11" t="s">
        <v>152</v>
      </c>
      <c r="C128" s="10">
        <v>1</v>
      </c>
      <c r="D128" s="83"/>
      <c r="E128" s="84"/>
      <c r="F128" s="101"/>
      <c r="G128" s="113"/>
      <c r="H128" s="69"/>
      <c r="I128" s="69"/>
      <c r="J128" s="34"/>
      <c r="K128" s="34"/>
      <c r="L128" s="34"/>
      <c r="M128" s="34"/>
      <c r="N128" s="34"/>
      <c r="O128" s="34"/>
      <c r="P128" s="34"/>
      <c r="Q128" s="34"/>
      <c r="R128" s="34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7"/>
    </row>
    <row r="129" spans="1:28" s="34" customFormat="1" ht="15" x14ac:dyDescent="0.2">
      <c r="A129" s="54">
        <v>2</v>
      </c>
      <c r="B129" s="11" t="s">
        <v>71</v>
      </c>
      <c r="C129" s="10">
        <v>1</v>
      </c>
      <c r="D129" s="83"/>
      <c r="E129" s="84"/>
      <c r="F129" s="101"/>
      <c r="G129" s="113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ht="18" x14ac:dyDescent="0.2">
      <c r="A130" s="121" t="s">
        <v>120</v>
      </c>
      <c r="B130" s="122"/>
      <c r="C130" s="122"/>
      <c r="D130" s="122"/>
      <c r="E130" s="85">
        <f>SUM(E5:E129)</f>
        <v>0</v>
      </c>
      <c r="F130" s="57"/>
      <c r="G130" s="113"/>
      <c r="H130" s="34"/>
      <c r="I130" s="34"/>
      <c r="J130" s="69"/>
      <c r="K130" s="69"/>
      <c r="L130" s="69"/>
      <c r="M130" s="69"/>
      <c r="N130" s="69"/>
      <c r="O130" s="69"/>
      <c r="P130" s="69"/>
      <c r="Q130" s="69"/>
      <c r="R130" s="69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</row>
    <row r="131" spans="1:28" ht="18" x14ac:dyDescent="0.2">
      <c r="A131" s="121" t="s">
        <v>163</v>
      </c>
      <c r="B131" s="122"/>
      <c r="C131" s="122"/>
      <c r="D131" s="122"/>
      <c r="E131" s="91">
        <f>E130*15%</f>
        <v>0</v>
      </c>
      <c r="F131" s="57"/>
      <c r="G131" s="113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</row>
    <row r="132" spans="1:28" ht="18" x14ac:dyDescent="0.2">
      <c r="A132" s="121" t="s">
        <v>164</v>
      </c>
      <c r="B132" s="122"/>
      <c r="C132" s="122"/>
      <c r="D132" s="122"/>
      <c r="E132" s="85">
        <f>SUM(E130:E131)</f>
        <v>0</v>
      </c>
      <c r="F132" s="57"/>
      <c r="G132" s="113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</row>
    <row r="133" spans="1:28" ht="18" x14ac:dyDescent="0.2">
      <c r="A133" s="121" t="s">
        <v>176</v>
      </c>
      <c r="B133" s="122"/>
      <c r="C133" s="122"/>
      <c r="D133" s="122"/>
      <c r="E133" s="92">
        <f>E132*13%</f>
        <v>0</v>
      </c>
      <c r="F133" s="57"/>
      <c r="G133" s="113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</row>
    <row r="134" spans="1:28" ht="18.75" thickBot="1" x14ac:dyDescent="0.25">
      <c r="A134" s="123" t="s">
        <v>7</v>
      </c>
      <c r="B134" s="124"/>
      <c r="C134" s="124"/>
      <c r="D134" s="124"/>
      <c r="E134" s="86">
        <f>SUM(E132:E133)</f>
        <v>0</v>
      </c>
      <c r="F134" s="58"/>
      <c r="G134" s="113"/>
      <c r="H134" s="69"/>
      <c r="I134" s="69"/>
      <c r="J134" s="69"/>
      <c r="K134" s="69"/>
      <c r="L134" s="69"/>
      <c r="M134" s="69"/>
      <c r="N134" s="69"/>
      <c r="O134" s="69"/>
      <c r="P134" s="69"/>
      <c r="Q134" s="69"/>
      <c r="R134" s="69"/>
    </row>
    <row r="135" spans="1:28" x14ac:dyDescent="0.2">
      <c r="A135" s="67"/>
      <c r="B135" s="68"/>
      <c r="C135" s="67"/>
      <c r="D135" s="87"/>
      <c r="E135" s="88"/>
      <c r="F135" s="69"/>
      <c r="G135" s="113"/>
      <c r="H135" s="69"/>
      <c r="I135" s="69"/>
      <c r="J135" s="69"/>
      <c r="K135" s="69"/>
      <c r="L135" s="69"/>
      <c r="M135" s="69"/>
      <c r="N135" s="69"/>
      <c r="O135" s="69"/>
      <c r="P135" s="69"/>
      <c r="Q135" s="69"/>
      <c r="R135" s="69"/>
    </row>
    <row r="136" spans="1:28" x14ac:dyDescent="0.2">
      <c r="A136" s="67"/>
      <c r="B136" s="68"/>
      <c r="C136" s="67"/>
      <c r="D136" s="87"/>
      <c r="E136" s="88"/>
      <c r="F136" s="69"/>
      <c r="G136" s="113"/>
      <c r="H136" s="69"/>
      <c r="I136" s="69"/>
      <c r="J136" s="69"/>
      <c r="K136" s="69"/>
      <c r="L136" s="69"/>
      <c r="M136" s="69"/>
      <c r="N136" s="69"/>
      <c r="O136" s="69"/>
      <c r="P136" s="69"/>
      <c r="Q136" s="69"/>
      <c r="R136" s="69"/>
    </row>
    <row r="137" spans="1:28" x14ac:dyDescent="0.2">
      <c r="A137" s="67"/>
      <c r="B137" s="68"/>
      <c r="C137" s="67"/>
      <c r="D137" s="87"/>
      <c r="E137" s="88"/>
      <c r="F137" s="69"/>
      <c r="G137" s="113"/>
      <c r="H137" s="69"/>
      <c r="I137" s="69"/>
      <c r="J137" s="69"/>
      <c r="K137" s="69"/>
      <c r="L137" s="69"/>
      <c r="M137" s="69"/>
      <c r="N137" s="69"/>
      <c r="O137" s="69"/>
      <c r="P137" s="69"/>
      <c r="Q137" s="69"/>
      <c r="R137" s="69"/>
    </row>
    <row r="138" spans="1:28" x14ac:dyDescent="0.2">
      <c r="A138" s="67"/>
      <c r="B138" s="68"/>
      <c r="C138" s="67"/>
      <c r="D138" s="87"/>
      <c r="E138" s="88"/>
      <c r="F138" s="69"/>
      <c r="G138" s="113"/>
      <c r="H138" s="69"/>
      <c r="I138" s="69"/>
      <c r="J138" s="69"/>
      <c r="K138" s="69"/>
      <c r="L138" s="69"/>
      <c r="M138" s="69"/>
      <c r="N138" s="69"/>
      <c r="O138" s="69"/>
      <c r="P138" s="69"/>
      <c r="Q138" s="69"/>
      <c r="R138" s="69"/>
    </row>
    <row r="139" spans="1:28" x14ac:dyDescent="0.2">
      <c r="A139" s="67"/>
      <c r="B139" s="68"/>
      <c r="C139" s="67"/>
      <c r="D139" s="87"/>
      <c r="E139" s="88"/>
      <c r="F139" s="69"/>
      <c r="G139" s="113"/>
      <c r="H139" s="69"/>
      <c r="I139" s="69"/>
      <c r="J139" s="69"/>
      <c r="K139" s="69"/>
      <c r="L139" s="69"/>
      <c r="M139" s="69"/>
      <c r="N139" s="69"/>
      <c r="O139" s="69"/>
      <c r="P139" s="69"/>
      <c r="Q139" s="69"/>
      <c r="R139" s="69"/>
    </row>
    <row r="140" spans="1:28" x14ac:dyDescent="0.2">
      <c r="A140" s="67"/>
      <c r="B140" s="68"/>
      <c r="C140" s="67"/>
      <c r="D140" s="87"/>
      <c r="E140" s="88"/>
      <c r="F140" s="69"/>
      <c r="G140" s="113"/>
      <c r="H140" s="69"/>
      <c r="I140" s="69"/>
      <c r="J140" s="69"/>
      <c r="K140" s="69"/>
      <c r="L140" s="69"/>
      <c r="M140" s="69"/>
      <c r="N140" s="69"/>
      <c r="O140" s="69"/>
      <c r="P140" s="69"/>
      <c r="Q140" s="69"/>
      <c r="R140" s="69"/>
    </row>
    <row r="141" spans="1:28" x14ac:dyDescent="0.2">
      <c r="A141" s="67"/>
      <c r="B141" s="68"/>
      <c r="C141" s="67"/>
      <c r="D141" s="87"/>
      <c r="E141" s="88"/>
      <c r="F141" s="120"/>
      <c r="G141" s="113"/>
      <c r="H141" s="69"/>
      <c r="I141" s="69"/>
      <c r="J141" s="69"/>
      <c r="K141" s="69"/>
      <c r="L141" s="69"/>
      <c r="M141" s="69"/>
      <c r="N141" s="69"/>
      <c r="O141" s="69"/>
      <c r="P141" s="69"/>
      <c r="Q141" s="69"/>
      <c r="R141" s="69"/>
    </row>
    <row r="142" spans="1:28" x14ac:dyDescent="0.2">
      <c r="A142" s="67"/>
      <c r="B142" s="68"/>
      <c r="C142" s="67"/>
      <c r="D142" s="87"/>
      <c r="E142" s="88"/>
      <c r="F142" s="69"/>
      <c r="G142" s="113"/>
      <c r="H142" s="69"/>
      <c r="I142" s="69"/>
      <c r="J142" s="69"/>
      <c r="K142" s="69"/>
      <c r="L142" s="69"/>
      <c r="M142" s="69"/>
      <c r="N142" s="69"/>
      <c r="O142" s="69"/>
      <c r="P142" s="69"/>
      <c r="Q142" s="69"/>
      <c r="R142" s="69"/>
    </row>
    <row r="143" spans="1:28" x14ac:dyDescent="0.2">
      <c r="A143" s="67"/>
      <c r="B143" s="68"/>
      <c r="C143" s="67"/>
      <c r="D143" s="87"/>
      <c r="E143" s="88"/>
      <c r="F143" s="69"/>
      <c r="G143" s="113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</row>
    <row r="144" spans="1:28" x14ac:dyDescent="0.2">
      <c r="A144" s="67"/>
      <c r="B144" s="68"/>
      <c r="C144" s="67"/>
      <c r="D144" s="87"/>
      <c r="E144" s="88"/>
      <c r="F144" s="69"/>
      <c r="G144" s="113"/>
      <c r="H144" s="69"/>
      <c r="I144" s="69"/>
      <c r="J144" s="69"/>
      <c r="K144" s="69"/>
      <c r="L144" s="69"/>
      <c r="M144" s="69"/>
      <c r="N144" s="69"/>
      <c r="O144" s="69"/>
      <c r="P144" s="69"/>
      <c r="Q144" s="69"/>
      <c r="R144" s="69"/>
    </row>
    <row r="145" spans="1:18" x14ac:dyDescent="0.2">
      <c r="A145" s="67"/>
      <c r="B145" s="68"/>
      <c r="C145" s="67"/>
      <c r="D145" s="87"/>
      <c r="E145" s="88"/>
      <c r="F145" s="69"/>
      <c r="G145" s="113"/>
      <c r="H145" s="69"/>
      <c r="I145" s="69"/>
      <c r="J145" s="69"/>
      <c r="K145" s="69"/>
      <c r="L145" s="69"/>
      <c r="M145" s="69"/>
      <c r="N145" s="69"/>
      <c r="O145" s="69"/>
      <c r="P145" s="69"/>
      <c r="Q145" s="69"/>
      <c r="R145" s="69"/>
    </row>
    <row r="146" spans="1:18" x14ac:dyDescent="0.2">
      <c r="A146" s="67"/>
      <c r="B146" s="68"/>
      <c r="C146" s="67"/>
      <c r="D146" s="87"/>
      <c r="E146" s="88"/>
      <c r="F146" s="69"/>
      <c r="G146" s="113"/>
      <c r="H146" s="69"/>
      <c r="I146" s="69"/>
      <c r="J146" s="69"/>
      <c r="K146" s="69"/>
      <c r="L146" s="69"/>
      <c r="M146" s="69"/>
      <c r="N146" s="69"/>
      <c r="O146" s="69"/>
      <c r="P146" s="69"/>
      <c r="Q146" s="69"/>
      <c r="R146" s="69"/>
    </row>
    <row r="147" spans="1:18" x14ac:dyDescent="0.2">
      <c r="A147" s="67"/>
      <c r="B147" s="68"/>
      <c r="C147" s="67"/>
      <c r="D147" s="87"/>
      <c r="E147" s="88"/>
      <c r="F147" s="69"/>
      <c r="G147" s="113"/>
      <c r="H147" s="69"/>
      <c r="I147" s="69"/>
      <c r="J147" s="69"/>
      <c r="K147" s="69"/>
      <c r="L147" s="69"/>
      <c r="M147" s="69"/>
      <c r="N147" s="69"/>
      <c r="O147" s="69"/>
      <c r="P147" s="69"/>
      <c r="Q147" s="69"/>
      <c r="R147" s="69"/>
    </row>
    <row r="148" spans="1:18" x14ac:dyDescent="0.2">
      <c r="A148" s="67"/>
      <c r="B148" s="68"/>
      <c r="C148" s="67"/>
      <c r="D148" s="87"/>
      <c r="E148" s="88"/>
      <c r="F148" s="69"/>
      <c r="G148" s="113"/>
      <c r="H148" s="69"/>
      <c r="I148" s="69"/>
      <c r="J148" s="69"/>
      <c r="K148" s="69"/>
      <c r="L148" s="69"/>
    </row>
    <row r="149" spans="1:18" x14ac:dyDescent="0.2">
      <c r="A149" s="67"/>
      <c r="B149" s="68"/>
      <c r="C149" s="67"/>
      <c r="D149" s="87"/>
      <c r="E149" s="88"/>
      <c r="F149" s="69"/>
      <c r="G149" s="113"/>
      <c r="H149" s="69"/>
      <c r="I149" s="69"/>
      <c r="J149" s="69"/>
      <c r="K149" s="69"/>
      <c r="L149" s="69"/>
    </row>
    <row r="150" spans="1:18" x14ac:dyDescent="0.2">
      <c r="A150" s="67"/>
      <c r="B150" s="68"/>
      <c r="C150" s="67"/>
      <c r="D150" s="87"/>
      <c r="E150" s="88"/>
      <c r="F150" s="69"/>
      <c r="G150" s="113"/>
      <c r="H150" s="69"/>
      <c r="I150" s="69"/>
      <c r="J150" s="69"/>
      <c r="K150" s="69"/>
      <c r="L150" s="69"/>
    </row>
    <row r="151" spans="1:18" x14ac:dyDescent="0.2">
      <c r="A151" s="67"/>
      <c r="B151" s="68"/>
      <c r="C151" s="67"/>
      <c r="D151" s="87"/>
      <c r="E151" s="88"/>
      <c r="F151" s="69"/>
      <c r="G151" s="113"/>
      <c r="H151" s="69"/>
      <c r="I151" s="69"/>
      <c r="J151" s="69"/>
      <c r="K151" s="69"/>
      <c r="L151" s="69"/>
    </row>
    <row r="152" spans="1:18" x14ac:dyDescent="0.2">
      <c r="A152" s="67"/>
      <c r="B152" s="68"/>
      <c r="C152" s="67"/>
      <c r="D152" s="87"/>
      <c r="E152" s="88"/>
      <c r="F152" s="69"/>
      <c r="G152" s="113"/>
      <c r="H152" s="69"/>
      <c r="I152" s="69"/>
      <c r="J152" s="69"/>
      <c r="K152" s="69"/>
      <c r="L152" s="69"/>
    </row>
    <row r="153" spans="1:18" x14ac:dyDescent="0.2">
      <c r="H153" s="69"/>
      <c r="I153" s="69"/>
    </row>
  </sheetData>
  <mergeCells count="8">
    <mergeCell ref="A132:D132"/>
    <mergeCell ref="A133:D133"/>
    <mergeCell ref="A134:D134"/>
    <mergeCell ref="A55:B55"/>
    <mergeCell ref="A69:B69"/>
    <mergeCell ref="A81:B81"/>
    <mergeCell ref="A130:D130"/>
    <mergeCell ref="A131:D131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"/>
  <sheetViews>
    <sheetView zoomScale="85" zoomScaleNormal="85" workbookViewId="0">
      <selection activeCell="O14" sqref="O14"/>
    </sheetView>
  </sheetViews>
  <sheetFormatPr defaultRowHeight="14.25" x14ac:dyDescent="0.2"/>
  <cols>
    <col min="2" max="2" width="23.5" customWidth="1"/>
  </cols>
  <sheetData>
    <row r="1" spans="1:10" ht="16.5" thickBot="1" x14ac:dyDescent="0.25">
      <c r="A1" s="128" t="s">
        <v>84</v>
      </c>
      <c r="B1" s="129"/>
      <c r="C1" s="129"/>
      <c r="D1" s="129"/>
      <c r="E1" s="129"/>
      <c r="F1" s="129"/>
      <c r="G1" s="129"/>
      <c r="H1" s="129"/>
      <c r="I1" s="129"/>
      <c r="J1" s="130"/>
    </row>
    <row r="2" spans="1:10" ht="15.75" thickBot="1" x14ac:dyDescent="0.25">
      <c r="A2" s="131"/>
      <c r="B2" s="132"/>
      <c r="C2" s="133" t="s">
        <v>85</v>
      </c>
      <c r="D2" s="134"/>
      <c r="E2" s="134"/>
      <c r="F2" s="134"/>
      <c r="G2" s="134"/>
      <c r="H2" s="134"/>
      <c r="I2" s="134"/>
      <c r="J2" s="135"/>
    </row>
    <row r="3" spans="1:10" ht="15" thickBot="1" x14ac:dyDescent="0.25">
      <c r="A3" s="136" t="s">
        <v>86</v>
      </c>
      <c r="B3" s="136" t="s">
        <v>87</v>
      </c>
      <c r="C3" s="12">
        <v>43800</v>
      </c>
      <c r="D3" s="12">
        <v>43801</v>
      </c>
      <c r="E3" s="12">
        <v>43802</v>
      </c>
      <c r="F3" s="12">
        <v>43803</v>
      </c>
      <c r="G3" s="12">
        <v>43804</v>
      </c>
      <c r="H3" s="12">
        <v>43805</v>
      </c>
      <c r="I3" s="12">
        <v>43806</v>
      </c>
      <c r="J3" s="12">
        <v>43807</v>
      </c>
    </row>
    <row r="4" spans="1:10" ht="15" thickBot="1" x14ac:dyDescent="0.25">
      <c r="A4" s="137"/>
      <c r="B4" s="137"/>
      <c r="C4" s="13" t="s">
        <v>88</v>
      </c>
      <c r="D4" s="13" t="s">
        <v>89</v>
      </c>
      <c r="E4" s="13" t="s">
        <v>90</v>
      </c>
      <c r="F4" s="13" t="s">
        <v>91</v>
      </c>
      <c r="G4" s="13" t="s">
        <v>92</v>
      </c>
      <c r="H4" s="13" t="s">
        <v>93</v>
      </c>
      <c r="I4" s="13" t="s">
        <v>94</v>
      </c>
      <c r="J4" s="13" t="s">
        <v>88</v>
      </c>
    </row>
    <row r="5" spans="1:10" ht="15" thickBot="1" x14ac:dyDescent="0.25">
      <c r="A5" s="14">
        <v>1</v>
      </c>
      <c r="B5" s="15" t="s">
        <v>95</v>
      </c>
      <c r="C5" s="16"/>
      <c r="D5" s="16"/>
      <c r="E5" s="17"/>
      <c r="F5" s="17"/>
      <c r="G5" s="17"/>
      <c r="H5" s="17"/>
      <c r="I5" s="17"/>
      <c r="J5" s="17"/>
    </row>
    <row r="6" spans="1:10" ht="15" thickBot="1" x14ac:dyDescent="0.25">
      <c r="A6" s="14">
        <v>2</v>
      </c>
      <c r="B6" s="15" t="s">
        <v>96</v>
      </c>
      <c r="C6" s="17"/>
      <c r="D6" s="17"/>
      <c r="E6" s="18"/>
      <c r="F6" s="18"/>
      <c r="G6" s="18"/>
      <c r="H6" s="17"/>
      <c r="I6" s="17"/>
      <c r="J6" s="17"/>
    </row>
    <row r="7" spans="1:10" ht="15" thickBot="1" x14ac:dyDescent="0.25">
      <c r="A7" s="14">
        <v>3</v>
      </c>
      <c r="B7" s="15" t="s">
        <v>97</v>
      </c>
      <c r="C7" s="17"/>
      <c r="D7" s="17"/>
      <c r="E7" s="19"/>
      <c r="F7" s="17"/>
      <c r="G7" s="17"/>
      <c r="H7" s="17"/>
      <c r="I7" s="17"/>
      <c r="J7" s="17"/>
    </row>
    <row r="8" spans="1:10" ht="15" thickBot="1" x14ac:dyDescent="0.25">
      <c r="A8" s="14">
        <v>4</v>
      </c>
      <c r="B8" s="15" t="s">
        <v>173</v>
      </c>
      <c r="C8" s="17"/>
      <c r="D8" s="17"/>
      <c r="E8" s="17"/>
      <c r="F8" s="20"/>
      <c r="G8" s="20"/>
      <c r="H8" s="17"/>
      <c r="I8" s="17"/>
      <c r="J8" s="17"/>
    </row>
    <row r="9" spans="1:10" ht="15" thickBot="1" x14ac:dyDescent="0.25">
      <c r="A9" s="14">
        <v>6</v>
      </c>
      <c r="B9" s="15" t="s">
        <v>98</v>
      </c>
      <c r="C9" s="17"/>
      <c r="D9" s="17"/>
      <c r="E9" s="17"/>
      <c r="F9" s="17"/>
      <c r="G9" s="17"/>
      <c r="H9" s="21"/>
      <c r="I9" s="21"/>
      <c r="J9" s="17"/>
    </row>
    <row r="10" spans="1:10" ht="15" thickBot="1" x14ac:dyDescent="0.25">
      <c r="A10" s="14">
        <v>7</v>
      </c>
      <c r="B10" s="15" t="s">
        <v>99</v>
      </c>
      <c r="C10" s="22"/>
      <c r="D10" s="22"/>
      <c r="E10" s="22"/>
      <c r="F10" s="22"/>
      <c r="G10" s="22"/>
      <c r="H10" s="22"/>
      <c r="I10" s="22"/>
      <c r="J10" s="23"/>
    </row>
  </sheetData>
  <mergeCells count="5">
    <mergeCell ref="A1:J1"/>
    <mergeCell ref="A2:B2"/>
    <mergeCell ref="C2:J2"/>
    <mergeCell ref="A3:A4"/>
    <mergeCell ref="B3:B4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E1C0C7CAC1CD4D92825043413EFEA6" ma:contentTypeVersion="13" ma:contentTypeDescription="Create a new document." ma:contentTypeScope="" ma:versionID="32c119c13f943bd938ffb89245cd99be">
  <xsd:schema xmlns:xsd="http://www.w3.org/2001/XMLSchema" xmlns:xs="http://www.w3.org/2001/XMLSchema" xmlns:p="http://schemas.microsoft.com/office/2006/metadata/properties" xmlns:ns2="d5783fdf-0142-4f50-876b-d88c798b3b99" xmlns:ns3="b4ede17e-1ddd-4e51-8d91-8d254298cd73" targetNamespace="http://schemas.microsoft.com/office/2006/metadata/properties" ma:root="true" ma:fieldsID="7e38beba70b271ab6f60193089531665" ns2:_="" ns3:_="">
    <xsd:import namespace="d5783fdf-0142-4f50-876b-d88c798b3b99"/>
    <xsd:import namespace="b4ede17e-1ddd-4e51-8d91-8d254298c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783fdf-0142-4f50-876b-d88c798b3b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de17e-1ddd-4e51-8d91-8d254298cd7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AA95B00-3C48-45AC-9C01-A99676A6BB0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0B21A55-3C1C-4B0D-A139-F9DF31D8DB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DDF96E-7063-4ABD-BCBB-201FB48BE3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783fdf-0142-4f50-876b-d88c798b3b99"/>
    <ds:schemaRef ds:uri="b4ede17e-1ddd-4e51-8d91-8d254298cd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Pricing details</vt:lpstr>
      <vt:lpstr>Revised</vt:lpstr>
      <vt:lpstr>Sheet1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Koirala, Dinesh (Nepal)</dc:creator>
  <cp:lastModifiedBy>Tuladhar, Nhooja (Nepal)</cp:lastModifiedBy>
  <dcterms:created xsi:type="dcterms:W3CDTF">2017-05-11T07:30:34Z</dcterms:created>
  <dcterms:modified xsi:type="dcterms:W3CDTF">2022-02-24T15:24:08Z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0x0101005FE1C0C7CAC1CD4D92825043413EFEA6</vt:lpwstr>
  </property>
</Properties>
</file>